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8040" windowHeight="3450" tabRatio="596" activeTab="3"/>
  </bookViews>
  <sheets>
    <sheet name="BS" sheetId="1" r:id="rId1"/>
    <sheet name="PNL" sheetId="2" r:id="rId2"/>
    <sheet name="EQUITY" sheetId="3" r:id="rId3"/>
    <sheet name="CF" sheetId="4" r:id="rId4"/>
  </sheets>
  <externalReferences>
    <externalReference r:id="rId7"/>
    <externalReference r:id="rId8"/>
  </externalReferences>
  <definedNames>
    <definedName name="B">'[2]PNL'!#REF!</definedName>
    <definedName name="CASHFLOW">'[1]FS'!#REF!</definedName>
    <definedName name="_xlnm.Print_Area" localSheetId="0">'BS'!$A$1:$H$71</definedName>
    <definedName name="_xlnm.Print_Area" localSheetId="3">'CF'!$A$1:$H$71</definedName>
    <definedName name="_xlnm.Print_Area" localSheetId="2">'EQUITY'!$A$1:$K$43</definedName>
    <definedName name="_xlnm.Print_Area" localSheetId="1">'PNL'!$A$1:$I$43</definedName>
    <definedName name="_xlnm.Print_Titles" localSheetId="1">'PNL'!$1:$13</definedName>
    <definedName name="SHARE">'[2]1257'!#REF!</definedName>
    <definedName name="TDREQ">'[1]FS'!#REF!</definedName>
  </definedNames>
  <calcPr fullCalcOnLoad="1"/>
</workbook>
</file>

<file path=xl/sharedStrings.xml><?xml version="1.0" encoding="utf-8"?>
<sst xmlns="http://schemas.openxmlformats.org/spreadsheetml/2006/main" count="223" uniqueCount="177">
  <si>
    <t>(Incorporated in Malaysia)</t>
  </si>
  <si>
    <t>RM'000</t>
  </si>
  <si>
    <t>Share</t>
  </si>
  <si>
    <t>Retained</t>
  </si>
  <si>
    <t>Total</t>
  </si>
  <si>
    <t>Capital</t>
  </si>
  <si>
    <t>Premium</t>
  </si>
  <si>
    <t>Condensed Consolidated Statements of Changes in Equity</t>
  </si>
  <si>
    <t>Condensed Consolidated Balance Sheets</t>
  </si>
  <si>
    <t>Condensed Consolidated Cash Flow Statements</t>
  </si>
  <si>
    <t>Adjustment for non-cash flow:-</t>
  </si>
  <si>
    <t>Non-cash items</t>
  </si>
  <si>
    <t>Non-operating items (which are investing/financing)</t>
  </si>
  <si>
    <t>Operating profit before changes in working capital</t>
  </si>
  <si>
    <t>Changes in working capital</t>
  </si>
  <si>
    <t>Net Change in Cash &amp; Cash Equivalents</t>
  </si>
  <si>
    <t>Cost of sales</t>
  </si>
  <si>
    <t>Inventories</t>
  </si>
  <si>
    <t>Tax recoverable</t>
  </si>
  <si>
    <t>Current Year</t>
  </si>
  <si>
    <t>Condensed Consolidated Income Statements</t>
  </si>
  <si>
    <t>(The figures have  not been audited)</t>
  </si>
  <si>
    <t xml:space="preserve">Quarter ended </t>
  </si>
  <si>
    <t>(The figures have not been audited)</t>
  </si>
  <si>
    <t>Amounts owing by customer for contract works</t>
  </si>
  <si>
    <t>Purchase of property, plant &amp; equipment</t>
  </si>
  <si>
    <t>Tax paid</t>
  </si>
  <si>
    <t>Interest paid</t>
  </si>
  <si>
    <t>CASH FLOWS FROM INVESTING ACTIVITIES</t>
  </si>
  <si>
    <t>CASH FLOWS FROM OPERATING ACTIVITIES</t>
  </si>
  <si>
    <t>Acquisition of subsidiaries, net of cash acquired</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</si>
  <si>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</si>
  <si>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</si>
  <si>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</si>
  <si>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</si>
  <si>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</si>
  <si>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</si>
  <si>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</si>
  <si>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</si>
  <si>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</si>
  <si>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Cash and bank balance</t>
  </si>
  <si>
    <t>Fixed deposit with licensed banks</t>
  </si>
  <si>
    <t>Cash and bank balances</t>
  </si>
  <si>
    <t>Bank overdarfts</t>
  </si>
  <si>
    <t>Less: Fixed deposits pledged to licensed banks</t>
  </si>
  <si>
    <t>Note</t>
  </si>
  <si>
    <t>Individual Quarter</t>
  </si>
  <si>
    <t>Preceding Year</t>
  </si>
  <si>
    <t>Trade receivables</t>
  </si>
  <si>
    <t>Fixed deposits with licence banks</t>
  </si>
  <si>
    <t>Trade payables</t>
  </si>
  <si>
    <t>Hire purchase and lease creditors</t>
  </si>
  <si>
    <t>Cumulative Quarter</t>
  </si>
  <si>
    <t>INTERIM FINANCIAL STATEMENTS</t>
  </si>
  <si>
    <t xml:space="preserve">                                                                                                                   </t>
  </si>
  <si>
    <t>MINETECH RESOURCES BERHAD (575543-X)</t>
  </si>
  <si>
    <t>Revenue</t>
  </si>
  <si>
    <t>Finance costs</t>
  </si>
  <si>
    <t>Minority interest</t>
  </si>
  <si>
    <t>-</t>
  </si>
  <si>
    <t xml:space="preserve">Basic </t>
  </si>
  <si>
    <t>At 1 January 2006</t>
  </si>
  <si>
    <t xml:space="preserve">ASSETS </t>
  </si>
  <si>
    <t>Non-current assets</t>
  </si>
  <si>
    <t>Property, plant and equipment</t>
  </si>
  <si>
    <t>Investment properties</t>
  </si>
  <si>
    <t>Quarry development expenditure</t>
  </si>
  <si>
    <t>Current assets</t>
  </si>
  <si>
    <t>TOTAL ASSETS</t>
  </si>
  <si>
    <t>EQUITY AND LIABILITIES</t>
  </si>
  <si>
    <t>Equity attributable to equity holders of the parent</t>
  </si>
  <si>
    <t>Share capital</t>
  </si>
  <si>
    <t>Share premium</t>
  </si>
  <si>
    <t>Treasury shares</t>
  </si>
  <si>
    <t>Retained earnings</t>
  </si>
  <si>
    <t>Total equity</t>
  </si>
  <si>
    <t>Non-current liabilities</t>
  </si>
  <si>
    <t>Current liabilities</t>
  </si>
  <si>
    <t>Term loans - secured</t>
  </si>
  <si>
    <t>Other payables, deposits and accruals</t>
  </si>
  <si>
    <t>Other receivables, deposits and prepayments</t>
  </si>
  <si>
    <t xml:space="preserve">Deferred tax </t>
  </si>
  <si>
    <t>Total liabilities</t>
  </si>
  <si>
    <t>TOTAL EQUITY AND LIABILITIES</t>
  </si>
  <si>
    <t>Other income</t>
  </si>
  <si>
    <t>Administrative expenses</t>
  </si>
  <si>
    <t>Attributable to :</t>
  </si>
  <si>
    <t>Equity holders of the parent</t>
  </si>
  <si>
    <t xml:space="preserve"> -</t>
  </si>
  <si>
    <t>Diluted</t>
  </si>
  <si>
    <t>N/A - Not Applicable</t>
  </si>
  <si>
    <t>Treasury</t>
  </si>
  <si>
    <t>Shares</t>
  </si>
  <si>
    <t>Earnings</t>
  </si>
  <si>
    <t>Equity</t>
  </si>
  <si>
    <t>Reserve on</t>
  </si>
  <si>
    <t>Consolidation</t>
  </si>
  <si>
    <t xml:space="preserve"> - as previously reported</t>
  </si>
  <si>
    <t xml:space="preserve">Preceding Year </t>
  </si>
  <si>
    <t>Repayment of hire-purchase and lease creditors</t>
  </si>
  <si>
    <t>Decrease in current liabilities</t>
  </si>
  <si>
    <t>Increase in current assets</t>
  </si>
  <si>
    <t xml:space="preserve">The Condensed Consolidated Statements of Changes in Equity should be read in conjunction with the accompanying </t>
  </si>
  <si>
    <t xml:space="preserve">explanatory notes attached to the interim financial statements and the audited financial statements for financial </t>
  </si>
  <si>
    <t xml:space="preserve">The Condensed Consolidated Cash Flow Statements should be read in conjunction with the  </t>
  </si>
  <si>
    <t>Net assets per share (RM)</t>
  </si>
  <si>
    <t xml:space="preserve">accompanying explanatory notes attached to the interim financial statements and the audited </t>
  </si>
  <si>
    <t>31 Dec 2006</t>
  </si>
  <si>
    <t>Amount owing by an associate company</t>
  </si>
  <si>
    <t xml:space="preserve">Non- current assets held for sale </t>
  </si>
  <si>
    <t>MUNIF Notes</t>
  </si>
  <si>
    <t xml:space="preserve">Short-term borrowings </t>
  </si>
  <si>
    <t xml:space="preserve">Bank overdraft </t>
  </si>
  <si>
    <t>At 1 January 2007</t>
  </si>
  <si>
    <t xml:space="preserve">Minority </t>
  </si>
  <si>
    <t>Interest</t>
  </si>
  <si>
    <t>Forex</t>
  </si>
  <si>
    <t>Reserve</t>
  </si>
  <si>
    <t>Effect of adopting FRS 3</t>
  </si>
  <si>
    <t>Foreign currency translation</t>
  </si>
  <si>
    <t>Net expenses recognised directly in equity</t>
  </si>
  <si>
    <t>Repurchase of own shares</t>
  </si>
  <si>
    <t>Proceeds from MUNIF Notes</t>
  </si>
  <si>
    <t>financial statements for financial year ended 31 December 2006.</t>
  </si>
  <si>
    <t>year ended 31 December 2006.</t>
  </si>
  <si>
    <t>Effect on foreign exchange rate changes</t>
  </si>
  <si>
    <t>Foreign exchange fluctuation reserve</t>
  </si>
  <si>
    <t>Tax Liabilities</t>
  </si>
  <si>
    <t>Liabilities attributable to non-current assets held for sale</t>
  </si>
  <si>
    <t>Unaudited As At</t>
  </si>
  <si>
    <t>Audited As At</t>
  </si>
  <si>
    <t>Net expense recognised directly in equity</t>
  </si>
  <si>
    <t xml:space="preserve"> ------------ Attributable to equity holders of the parent ------------</t>
  </si>
  <si>
    <t>As at 1 January 2006 (restated)</t>
  </si>
  <si>
    <t>Proceeds from disposal of non-current assets held for sale</t>
  </si>
  <si>
    <t>Drawdown of short term borrowings</t>
  </si>
  <si>
    <t>*</t>
  </si>
  <si>
    <t>Dividend paid</t>
  </si>
  <si>
    <t>Withdrawal of fixed deposits (pledged)</t>
  </si>
  <si>
    <t>Net cash flow (used in)/ generated from operations</t>
  </si>
  <si>
    <t>Net cash flow (used in)/ generated from operating activities</t>
  </si>
  <si>
    <t>Net cash flow used in investing activities</t>
  </si>
  <si>
    <t>MINETECH RESOURCES BERHAD (575543-X)(Incorporated in Malaysia)</t>
  </si>
  <si>
    <t>31 Dec 2007</t>
  </si>
  <si>
    <t>As at 31 Dec 2007</t>
  </si>
  <si>
    <t>For the quarter ended 31 Dec 2007</t>
  </si>
  <si>
    <t>For  the  quarter  ended 31 Dec 2007</t>
  </si>
  <si>
    <t>Balance as at 31 Dec 2007</t>
  </si>
  <si>
    <t>Balance as at 31 Dec 2006</t>
  </si>
  <si>
    <t>Issuance of new shares</t>
  </si>
  <si>
    <t>Investment in associated company</t>
  </si>
  <si>
    <t>Proceeds from disposal of investment property</t>
  </si>
  <si>
    <t>The Condensed Consolidated Balance Sheets should be read in conjunction with the accompanying explanatory notes attached to the interim financial statements and the audited financial statements for financial year ended 31 December 2006.</t>
  </si>
  <si>
    <t>Earnings/ (Loss) per share (sen)</t>
  </si>
  <si>
    <t>Note1:</t>
  </si>
  <si>
    <t>Note2:</t>
  </si>
  <si>
    <t>The Condensed Consolidated Income Statements should be read in conjunction with the accompanying explanatory notes attached to the interim financial statements and the audited financial statements for financial year ended 31 December 2006.</t>
  </si>
  <si>
    <t>Net profit for the year</t>
  </si>
  <si>
    <t>Drawdown/ (Repayment) of term loans</t>
  </si>
  <si>
    <t>Advances to an associated company</t>
  </si>
  <si>
    <t>Net proceeds from issuance of new shares</t>
  </si>
  <si>
    <t>Cash and Cash Equivalents at beginning of year</t>
  </si>
  <si>
    <t>Cash and Cash Equivalents at end of year</t>
  </si>
  <si>
    <t>* represent  RM49</t>
  </si>
  <si>
    <t>Share issue expenses</t>
  </si>
  <si>
    <t>Gross (loss)/ profit</t>
  </si>
  <si>
    <t>(Loss)/ Profit Before Tax</t>
  </si>
  <si>
    <t>Tax income/ (expense)</t>
  </si>
  <si>
    <t>(Loss)/ Profit for the period/ year</t>
  </si>
  <si>
    <t>Net loss for the year</t>
  </si>
  <si>
    <t>(Loss)/ Profit before tax</t>
  </si>
  <si>
    <t>Net cash flow generated from financing activities</t>
  </si>
  <si>
    <t>Proceeds from issuance of subsidiaries' shares to MI</t>
  </si>
  <si>
    <t>Issuance of subsidiaries' shares to MI</t>
  </si>
  <si>
    <t>The net assets per share has been calculated based on the number of subdivided shares of 302,471,500 (2006: 275,000,000), pursuant to the completion of Share Split on 21 January 2008.</t>
  </si>
  <si>
    <t>Notwithstanding Note 1 above, all earnings/ (loss) per share are calculated based on the number of subdivided shares, pursuant to the completion of Share Split on 21 January 2008.</t>
  </si>
  <si>
    <t>The basic earnings/ (loss) per share for 2007 has been calculated based on the weighted average number of shares issued during the year.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</si>
</sst>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quot;RM&quot;* #,##0_-;\-&quot;RM&quot;* #,##0_-;_-&quot;RM&quot;* &quot;-&quot;_-;_-@_-"/>
    <numFmt numFmtId="189" formatCode="_-&quot;RM&quot;* #,##0.00_-;\-&quot;RM&quot;* #,##0.00_-;_-&quot;RM&quot;* &quot;-&quot;??_-;_-@_-"/>
    <numFmt numFmtId="190" formatCode="_(* #,##0_);_(* \(#,##0\);_(* &quot;-&quot;??_);_(@_)"/>
    <numFmt numFmtId="191" formatCode="#,##0.000_);[Red]\(#,##0.000\)"/>
    <numFmt numFmtId="192" formatCode="#,##0.0000_);[Red]\(#,##0.0000\)"/>
    <numFmt numFmtId="193" formatCode="0.0000_);[Red]\(0.0000\)"/>
    <numFmt numFmtId="194" formatCode="&quot;Yes&quot;;&quot;Yes&quot;;&quot;No&quot;"/>
    <numFmt numFmtId="195" formatCode="&quot;True&quot;;&quot;True&quot;;&quot;False&quot;"/>
    <numFmt numFmtId="196" formatCode="&quot;On&quot;;&quot;On&quot;;&quot;Off&quot;"/>
    <numFmt numFmtId="197" formatCode="[$€-2]\ #,##0.00_);[Red]\([$€-2]\ #,##0.00\)"/>
    <numFmt numFmtId="198" formatCode="_-* #,##0.000_-;\-* #,##0.000_-;_-* &quot;-&quot;??_-;_-@_-"/>
    <numFmt numFmtId="199" formatCode="_-* #,##0.0000_-;\-* #,##0.0000_-;_-* &quot;-&quot;??_-;_-@_-"/>
    <numFmt numFmtId="200" formatCode="_-* #,##0.00000_-;\-* #,##0.00000_-;_-* &quot;-&quot;??_-;_-@_-"/>
    <numFmt numFmtId="201" formatCode="_-* #,##0.000000_-;\-* #,##0.000000_-;_-* &quot;-&quot;??_-;_-@_-"/>
    <numFmt numFmtId="202" formatCode="_-* #,##0.0000000_-;\-* #,##0.0000000_-;_-* &quot;-&quot;??_-;_-@_-"/>
    <numFmt numFmtId="203" formatCode="_-* #,##0.00000000_-;\-* #,##0.00000000_-;_-* &quot;-&quot;??_-;_-@_-"/>
    <numFmt numFmtId="204" formatCode="_-* #,##0.0_-;\-* #,##0.0_-;_-* &quot;-&quot;??_-;_-@_-"/>
    <numFmt numFmtId="205" formatCode="_-* #,##0_-;\-* #,##0_-;_-* &quot;-&quot;??_-;_-@_-"/>
    <numFmt numFmtId="206" formatCode="#,##0_ ;\-#,##0\ "/>
    <numFmt numFmtId="207" formatCode="#,##0_ ;[Red]\-#,##0\ "/>
    <numFmt numFmtId="208" formatCode="#,##0.0;[Red]\-#,##0.0"/>
    <numFmt numFmtId="209" formatCode="_(* #,##0.000_);_(* \(#,##0.000\);_(* &quot;-&quot;???_);_(@_)"/>
    <numFmt numFmtId="210" formatCode="_(* #,##0.0_);_(* \(#,##0.0\);_(* &quot;-&quot;?_);_(@_)"/>
  </numFmts>
  <fonts count="18">
    <font>
      <sz val="12"/>
      <name val="Times New Roman"/>
      <family val="1"/>
    </font>
    <font>
      <sz val="12"/>
      <name val="新細明體"/>
      <family val="1"/>
    </font>
    <font>
      <sz val="11"/>
      <name val="Times New Roman"/>
      <family val="1"/>
    </font>
    <font>
      <u val="single"/>
      <sz val="12"/>
      <color indexed="12"/>
      <name val="新細明體"/>
      <family val="1"/>
    </font>
    <font>
      <u val="single"/>
      <sz val="12"/>
      <color indexed="36"/>
      <name val="Times New Roman"/>
      <family val="1"/>
    </font>
    <font>
      <b/>
      <sz val="12"/>
      <name val="Arial"/>
      <family val="2"/>
    </font>
    <font>
      <sz val="12"/>
      <name val="Arial"/>
      <family val="2"/>
    </font>
    <font>
      <sz val="12"/>
      <color indexed="10"/>
      <name val="Arial"/>
      <family val="2"/>
    </font>
    <font>
      <b/>
      <sz val="12"/>
      <name val="Times New Roman"/>
      <family val="1"/>
    </font>
    <font>
      <b/>
      <i/>
      <sz val="12"/>
      <name val="Times New Roman"/>
      <family val="1"/>
    </font>
    <font>
      <i/>
      <sz val="12"/>
      <name val="Times New Roman"/>
      <family val="1"/>
    </font>
    <font>
      <sz val="12"/>
      <color indexed="10"/>
      <name val="Times New Roman"/>
      <family val="1"/>
    </font>
    <font>
      <b/>
      <u val="single"/>
      <sz val="12"/>
      <name val="Times New Roman"/>
      <family val="1"/>
    </font>
    <font>
      <b/>
      <sz val="10"/>
      <name val="Times New Roman"/>
      <family val="1"/>
    </font>
    <font>
      <sz val="12"/>
      <color indexed="8"/>
      <name val="Times New Roman"/>
      <family val="1"/>
    </font>
    <font>
      <u val="single"/>
      <sz val="12"/>
      <name val="Times New Roman"/>
      <family val="1"/>
    </font>
    <font>
      <i/>
      <u val="single"/>
      <sz val="12"/>
      <name val="Times New Roman"/>
      <family val="1"/>
    </font>
    <font>
      <sz val="12"/>
      <color indexed="15"/>
      <name val="Times New Roman"/>
      <family val="1"/>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cellStyleXfs>
  <cellXfs count="197">
    <xf numFmtId="0" fontId="0" fillId="0" borderId="0" xfId="0" applyAlignment="1">
      <alignment/>
    </xf>
    <xf numFmtId="0" fontId="6" fillId="0" borderId="0" xfId="22" applyFont="1">
      <alignment/>
      <protection/>
    </xf>
    <xf numFmtId="15" fontId="6" fillId="0" borderId="0" xfId="22" applyNumberFormat="1" applyFont="1" applyBorder="1">
      <alignment/>
      <protection/>
    </xf>
    <xf numFmtId="38" fontId="6" fillId="0" borderId="0" xfId="22" applyNumberFormat="1" applyFont="1">
      <alignment/>
      <protection/>
    </xf>
    <xf numFmtId="0" fontId="5" fillId="0" borderId="0" xfId="22" applyFont="1">
      <alignment/>
      <protection/>
    </xf>
    <xf numFmtId="0" fontId="6" fillId="0" borderId="0" xfId="22" applyFont="1" applyAlignment="1">
      <alignment/>
      <protection/>
    </xf>
    <xf numFmtId="0" fontId="6" fillId="0" borderId="0" xfId="24" applyFont="1">
      <alignment/>
      <protection/>
    </xf>
    <xf numFmtId="0" fontId="5" fillId="0" borderId="0" xfId="23" applyFont="1">
      <alignment/>
      <protection/>
    </xf>
    <xf numFmtId="0" fontId="6" fillId="0" borderId="0" xfId="23" applyFont="1">
      <alignment/>
      <protection/>
    </xf>
    <xf numFmtId="38" fontId="7" fillId="0" borderId="0" xfId="22" applyNumberFormat="1" applyFont="1">
      <alignment/>
      <protection/>
    </xf>
    <xf numFmtId="0" fontId="6" fillId="0" borderId="0" xfId="22" applyFont="1" applyFill="1">
      <alignment/>
      <protection/>
    </xf>
    <xf numFmtId="0" fontId="8" fillId="0" borderId="0" xfId="24" applyFont="1" applyAlignment="1">
      <alignment horizontal="left"/>
      <protection/>
    </xf>
    <xf numFmtId="0" fontId="0" fillId="0" borderId="0" xfId="24" applyFont="1" applyAlignment="1">
      <alignment horizontal="center"/>
      <protection/>
    </xf>
    <xf numFmtId="0" fontId="0" fillId="0" borderId="0" xfId="24" applyFont="1">
      <alignment/>
      <protection/>
    </xf>
    <xf numFmtId="0" fontId="0" fillId="0" borderId="0" xfId="22" applyFont="1" applyFill="1">
      <alignment/>
      <protection/>
    </xf>
    <xf numFmtId="0" fontId="0" fillId="0" borderId="0" xfId="24" applyFont="1" applyFill="1">
      <alignment/>
      <protection/>
    </xf>
    <xf numFmtId="0" fontId="0" fillId="0" borderId="0" xfId="22" applyFont="1">
      <alignment/>
      <protection/>
    </xf>
    <xf numFmtId="0" fontId="8" fillId="0" borderId="0" xfId="24" applyFont="1" applyAlignment="1">
      <alignment/>
      <protection/>
    </xf>
    <xf numFmtId="0" fontId="8" fillId="0" borderId="0" xfId="25" applyFont="1" applyAlignment="1">
      <alignment/>
      <protection/>
    </xf>
    <xf numFmtId="38" fontId="9" fillId="0" borderId="0" xfId="22" applyNumberFormat="1" applyFont="1" applyFill="1" applyBorder="1" applyAlignment="1">
      <alignment horizontal="left"/>
      <protection/>
    </xf>
    <xf numFmtId="0" fontId="0" fillId="0" borderId="0" xfId="24" applyFont="1" applyFill="1">
      <alignment/>
      <protection/>
    </xf>
    <xf numFmtId="0" fontId="0" fillId="0" borderId="0" xfId="24" applyFont="1">
      <alignment/>
      <protection/>
    </xf>
    <xf numFmtId="0" fontId="0" fillId="0" borderId="0" xfId="22" applyFont="1">
      <alignment/>
      <protection/>
    </xf>
    <xf numFmtId="0" fontId="0" fillId="0" borderId="0" xfId="25" applyFont="1" applyAlignment="1">
      <alignment horizontal="center"/>
      <protection/>
    </xf>
    <xf numFmtId="0" fontId="0" fillId="0" borderId="0" xfId="25" applyFont="1">
      <alignment/>
      <protection/>
    </xf>
    <xf numFmtId="0" fontId="10" fillId="0" borderId="0" xfId="24" applyFont="1" applyFill="1" applyBorder="1">
      <alignment/>
      <protection/>
    </xf>
    <xf numFmtId="0" fontId="0" fillId="0" borderId="0" xfId="22" applyFont="1">
      <alignment/>
      <protection/>
    </xf>
    <xf numFmtId="0" fontId="0" fillId="0" borderId="0" xfId="25" applyFont="1" applyFill="1">
      <alignment/>
      <protection/>
    </xf>
    <xf numFmtId="38" fontId="8" fillId="0" borderId="0" xfId="24" applyNumberFormat="1" applyFont="1" applyFill="1" applyAlignment="1">
      <alignment horizontal="left"/>
      <protection/>
    </xf>
    <xf numFmtId="0" fontId="8" fillId="0" borderId="0" xfId="25" applyFont="1" applyFill="1" applyAlignment="1">
      <alignment horizontal="center"/>
      <protection/>
    </xf>
    <xf numFmtId="0" fontId="8" fillId="0" borderId="0" xfId="22" applyFont="1" applyFill="1" applyAlignment="1">
      <alignment horizontal="center"/>
      <protection/>
    </xf>
    <xf numFmtId="0" fontId="8" fillId="0" borderId="0" xfId="22" applyFont="1">
      <alignment/>
      <protection/>
    </xf>
    <xf numFmtId="14" fontId="8" fillId="0" borderId="0" xfId="22" applyNumberFormat="1" applyFont="1" applyFill="1" applyAlignment="1" quotePrefix="1">
      <alignment horizontal="center"/>
      <protection/>
    </xf>
    <xf numFmtId="0" fontId="0" fillId="0" borderId="0" xfId="0" applyFont="1" applyAlignment="1">
      <alignment/>
    </xf>
    <xf numFmtId="190" fontId="0" fillId="0" borderId="0" xfId="15" applyNumberFormat="1" applyFont="1" applyFill="1" applyAlignment="1">
      <alignment/>
    </xf>
    <xf numFmtId="0" fontId="0" fillId="0" borderId="0" xfId="0" applyFont="1" applyAlignment="1">
      <alignment horizontal="center"/>
    </xf>
    <xf numFmtId="190" fontId="0" fillId="0" borderId="1" xfId="15" applyNumberFormat="1" applyFont="1" applyFill="1" applyBorder="1" applyAlignment="1">
      <alignment/>
    </xf>
    <xf numFmtId="0" fontId="0" fillId="0" borderId="0" xfId="0" applyFont="1" applyAlignment="1">
      <alignment/>
    </xf>
    <xf numFmtId="190" fontId="0" fillId="0" borderId="0" xfId="15" applyNumberFormat="1" applyFont="1" applyFill="1" applyBorder="1" applyAlignment="1">
      <alignment/>
    </xf>
    <xf numFmtId="37" fontId="0" fillId="0" borderId="0" xfId="22" applyNumberFormat="1" applyFont="1">
      <alignment/>
      <protection/>
    </xf>
    <xf numFmtId="37" fontId="0" fillId="0" borderId="0" xfId="22" applyNumberFormat="1" applyFont="1" applyBorder="1">
      <alignment/>
      <protection/>
    </xf>
    <xf numFmtId="0" fontId="8" fillId="0" borderId="0" xfId="0" applyFont="1" applyAlignment="1">
      <alignment/>
    </xf>
    <xf numFmtId="0" fontId="8" fillId="0" borderId="0" xfId="22" applyFont="1" applyBorder="1" applyAlignment="1">
      <alignment horizontal="left"/>
      <protection/>
    </xf>
    <xf numFmtId="0" fontId="8" fillId="0" borderId="0" xfId="22" applyFont="1" applyBorder="1">
      <alignment/>
      <protection/>
    </xf>
    <xf numFmtId="40" fontId="8" fillId="0" borderId="0" xfId="22" applyNumberFormat="1" applyFont="1" applyFill="1" applyBorder="1" applyAlignment="1">
      <alignment horizontal="right"/>
      <protection/>
    </xf>
    <xf numFmtId="38" fontId="8" fillId="0" borderId="0" xfId="22" applyNumberFormat="1" applyFont="1">
      <alignment/>
      <protection/>
    </xf>
    <xf numFmtId="38" fontId="8" fillId="0" borderId="0" xfId="22" applyNumberFormat="1" applyFont="1" applyFill="1">
      <alignment/>
      <protection/>
    </xf>
    <xf numFmtId="0" fontId="8" fillId="0" borderId="0" xfId="0" applyFont="1" applyAlignment="1">
      <alignment horizontal="left"/>
    </xf>
    <xf numFmtId="190" fontId="0" fillId="0" borderId="2" xfId="15" applyNumberFormat="1" applyFont="1" applyFill="1" applyBorder="1" applyAlignment="1">
      <alignment/>
    </xf>
    <xf numFmtId="38" fontId="10" fillId="0" borderId="0" xfId="22" applyNumberFormat="1" applyFont="1" applyBorder="1" applyAlignment="1">
      <alignment horizontal="left"/>
      <protection/>
    </xf>
    <xf numFmtId="0" fontId="8" fillId="0" borderId="0" xfId="24" applyFont="1" applyAlignment="1">
      <alignment horizontal="center"/>
      <protection/>
    </xf>
    <xf numFmtId="38" fontId="10" fillId="0" borderId="0" xfId="24" applyNumberFormat="1" applyFont="1" applyAlignment="1">
      <alignment horizontal="left"/>
      <protection/>
    </xf>
    <xf numFmtId="0" fontId="11" fillId="0" borderId="0" xfId="24" applyFont="1">
      <alignment/>
      <protection/>
    </xf>
    <xf numFmtId="0" fontId="0" fillId="0" borderId="0" xfId="22" applyFont="1">
      <alignment/>
      <protection/>
    </xf>
    <xf numFmtId="38" fontId="0" fillId="0" borderId="0" xfId="22" applyNumberFormat="1" applyFont="1">
      <alignment/>
      <protection/>
    </xf>
    <xf numFmtId="38" fontId="11" fillId="0" borderId="0" xfId="22" applyNumberFormat="1" applyFont="1">
      <alignment/>
      <protection/>
    </xf>
    <xf numFmtId="0" fontId="0" fillId="0" borderId="0" xfId="22" applyFont="1">
      <alignment/>
      <protection/>
    </xf>
    <xf numFmtId="38" fontId="13" fillId="0" borderId="0" xfId="22" applyNumberFormat="1" applyFont="1" applyAlignment="1">
      <alignment horizontal="center"/>
      <protection/>
    </xf>
    <xf numFmtId="0" fontId="0" fillId="0" borderId="0" xfId="22" applyFont="1">
      <alignment/>
      <protection/>
    </xf>
    <xf numFmtId="0" fontId="0" fillId="0" borderId="0" xfId="22" applyFont="1" applyAlignment="1">
      <alignment horizontal="center"/>
      <protection/>
    </xf>
    <xf numFmtId="0" fontId="13" fillId="0" borderId="0" xfId="22" applyFont="1" applyAlignment="1">
      <alignment horizontal="center"/>
      <protection/>
    </xf>
    <xf numFmtId="38" fontId="8" fillId="0" borderId="0" xfId="22" applyNumberFormat="1" applyFont="1" applyAlignment="1" quotePrefix="1">
      <alignment horizontal="center"/>
      <protection/>
    </xf>
    <xf numFmtId="0" fontId="0" fillId="0" borderId="0" xfId="22" applyFont="1" applyAlignment="1">
      <alignment horizontal="center"/>
      <protection/>
    </xf>
    <xf numFmtId="38" fontId="8" fillId="0" borderId="0" xfId="22" applyNumberFormat="1" applyFont="1" applyAlignment="1">
      <alignment horizontal="center"/>
      <protection/>
    </xf>
    <xf numFmtId="190" fontId="0" fillId="0" borderId="0" xfId="15" applyNumberFormat="1" applyFont="1" applyBorder="1" applyAlignment="1">
      <alignment/>
    </xf>
    <xf numFmtId="38" fontId="0" fillId="0" borderId="0" xfId="22" applyNumberFormat="1" applyFont="1" applyAlignment="1">
      <alignment horizontal="right"/>
      <protection/>
    </xf>
    <xf numFmtId="38" fontId="0" fillId="0" borderId="0" xfId="22" applyNumberFormat="1" applyFont="1">
      <alignment/>
      <protection/>
    </xf>
    <xf numFmtId="190" fontId="0" fillId="0" borderId="3" xfId="15" applyNumberFormat="1" applyFont="1" applyFill="1" applyBorder="1" applyAlignment="1">
      <alignment/>
    </xf>
    <xf numFmtId="190" fontId="0" fillId="0" borderId="3" xfId="15" applyNumberFormat="1" applyFont="1" applyBorder="1" applyAlignment="1">
      <alignment/>
    </xf>
    <xf numFmtId="37" fontId="0" fillId="0" borderId="0" xfId="22" applyNumberFormat="1" applyFont="1" applyFill="1">
      <alignment/>
      <protection/>
    </xf>
    <xf numFmtId="38" fontId="0" fillId="0" borderId="0" xfId="22" applyNumberFormat="1" applyFont="1" applyFill="1" applyBorder="1" applyAlignment="1">
      <alignment horizontal="right"/>
      <protection/>
    </xf>
    <xf numFmtId="0" fontId="8" fillId="0" borderId="0" xfId="22" applyFont="1" applyAlignment="1">
      <alignment horizontal="left"/>
      <protection/>
    </xf>
    <xf numFmtId="0" fontId="0" fillId="0" borderId="0" xfId="22" applyFont="1" applyAlignment="1" quotePrefix="1">
      <alignment horizontal="left"/>
      <protection/>
    </xf>
    <xf numFmtId="38" fontId="0" fillId="0" borderId="0" xfId="22" applyNumberFormat="1" applyFont="1" applyBorder="1">
      <alignment/>
      <protection/>
    </xf>
    <xf numFmtId="0" fontId="0" fillId="0" borderId="0" xfId="22" applyFont="1" applyBorder="1">
      <alignment/>
      <protection/>
    </xf>
    <xf numFmtId="0" fontId="0" fillId="0" borderId="0" xfId="22" applyFont="1" applyAlignment="1">
      <alignment horizontal="right"/>
      <protection/>
    </xf>
    <xf numFmtId="0" fontId="0" fillId="0" borderId="0" xfId="22" applyFont="1" applyAlignment="1">
      <alignment horizontal="left"/>
      <protection/>
    </xf>
    <xf numFmtId="40" fontId="0" fillId="0" borderId="0" xfId="22" applyNumberFormat="1" applyFont="1">
      <alignment/>
      <protection/>
    </xf>
    <xf numFmtId="38" fontId="14" fillId="0" borderId="0" xfId="22" applyNumberFormat="1" applyFont="1" applyFill="1">
      <alignment/>
      <protection/>
    </xf>
    <xf numFmtId="0" fontId="0" fillId="0" borderId="0" xfId="22" applyFont="1">
      <alignment/>
      <protection/>
    </xf>
    <xf numFmtId="0" fontId="0" fillId="0" borderId="0" xfId="0" applyFont="1" applyAlignment="1">
      <alignment/>
    </xf>
    <xf numFmtId="38" fontId="0" fillId="0" borderId="0" xfId="22" applyNumberFormat="1" applyFont="1" applyAlignment="1">
      <alignment horizontal="left"/>
      <protection/>
    </xf>
    <xf numFmtId="38" fontId="14" fillId="0" borderId="0" xfId="22" applyNumberFormat="1" applyFont="1" applyFill="1" applyAlignment="1">
      <alignment horizontal="left"/>
      <protection/>
    </xf>
    <xf numFmtId="192" fontId="0" fillId="0" borderId="0" xfId="22" applyNumberFormat="1" applyFont="1">
      <alignment/>
      <protection/>
    </xf>
    <xf numFmtId="0" fontId="0" fillId="0" borderId="0" xfId="22" applyFont="1">
      <alignment/>
      <protection/>
    </xf>
    <xf numFmtId="0" fontId="0" fillId="0" borderId="0" xfId="22" applyFont="1" applyAlignment="1">
      <alignment horizontal="center"/>
      <protection/>
    </xf>
    <xf numFmtId="190" fontId="0" fillId="0" borderId="3" xfId="15" applyNumberFormat="1" applyFont="1" applyFill="1" applyBorder="1" applyAlignment="1">
      <alignment/>
    </xf>
    <xf numFmtId="40" fontId="0" fillId="0" borderId="0" xfId="22" applyNumberFormat="1" applyFont="1" applyAlignment="1">
      <alignment horizontal="center"/>
      <protection/>
    </xf>
    <xf numFmtId="40" fontId="0" fillId="0" borderId="0" xfId="22" applyNumberFormat="1" applyFont="1" applyAlignment="1">
      <alignment horizontal="center"/>
      <protection/>
    </xf>
    <xf numFmtId="0" fontId="12" fillId="0" borderId="0" xfId="0" applyFont="1" applyAlignment="1">
      <alignment horizontal="left" indent="1"/>
    </xf>
    <xf numFmtId="38" fontId="8" fillId="0" borderId="0" xfId="22" applyNumberFormat="1" applyFont="1" applyBorder="1">
      <alignment/>
      <protection/>
    </xf>
    <xf numFmtId="38" fontId="8" fillId="0" borderId="0" xfId="24" applyNumberFormat="1" applyFont="1" applyAlignment="1">
      <alignment horizontal="left"/>
      <protection/>
    </xf>
    <xf numFmtId="38" fontId="9" fillId="0" borderId="0" xfId="22" applyNumberFormat="1" applyFont="1" applyBorder="1" applyAlignment="1">
      <alignment horizontal="left"/>
      <protection/>
    </xf>
    <xf numFmtId="0" fontId="8" fillId="0" borderId="0" xfId="25" applyFont="1" applyAlignment="1">
      <alignment horizontal="left"/>
      <protection/>
    </xf>
    <xf numFmtId="0" fontId="15" fillId="0" borderId="0" xfId="22" applyFont="1" applyAlignment="1">
      <alignment horizontal="left"/>
      <protection/>
    </xf>
    <xf numFmtId="0" fontId="15" fillId="0" borderId="0" xfId="22" applyFont="1" applyAlignment="1">
      <alignment horizontal="centerContinuous"/>
      <protection/>
    </xf>
    <xf numFmtId="0" fontId="15" fillId="0" borderId="0" xfId="25" applyFont="1" applyAlignment="1">
      <alignment horizontal="centerContinuous"/>
      <protection/>
    </xf>
    <xf numFmtId="0" fontId="16" fillId="0" borderId="0" xfId="24" applyFont="1" applyBorder="1" applyAlignment="1">
      <alignment horizontal="centerContinuous"/>
      <protection/>
    </xf>
    <xf numFmtId="0" fontId="8" fillId="0" borderId="0" xfId="23" applyFont="1" applyAlignment="1">
      <alignment horizontal="center"/>
      <protection/>
    </xf>
    <xf numFmtId="0" fontId="8" fillId="0" borderId="0" xfId="23" applyFont="1">
      <alignment/>
      <protection/>
    </xf>
    <xf numFmtId="38" fontId="8" fillId="0" borderId="0" xfId="23" applyNumberFormat="1" applyFont="1" applyAlignment="1">
      <alignment horizontal="center"/>
      <protection/>
    </xf>
    <xf numFmtId="0" fontId="8" fillId="0" borderId="0" xfId="25" applyFont="1">
      <alignment/>
      <protection/>
    </xf>
    <xf numFmtId="190" fontId="0" fillId="0" borderId="0" xfId="15" applyNumberFormat="1" applyFont="1" applyAlignment="1">
      <alignment/>
    </xf>
    <xf numFmtId="15" fontId="0" fillId="0" borderId="0" xfId="22" applyNumberFormat="1" applyFont="1" applyBorder="1">
      <alignment/>
      <protection/>
    </xf>
    <xf numFmtId="0" fontId="10" fillId="0" borderId="0" xfId="24" applyFont="1" applyBorder="1">
      <alignment/>
      <protection/>
    </xf>
    <xf numFmtId="0" fontId="0" fillId="0" borderId="0" xfId="25" applyFont="1" applyAlignment="1">
      <alignment horizontal="center"/>
      <protection/>
    </xf>
    <xf numFmtId="0" fontId="0" fillId="0" borderId="0" xfId="25" applyFont="1">
      <alignment/>
      <protection/>
    </xf>
    <xf numFmtId="0" fontId="0" fillId="0" borderId="0" xfId="25" applyFont="1" applyFill="1">
      <alignment/>
      <protection/>
    </xf>
    <xf numFmtId="0" fontId="8" fillId="0" borderId="0" xfId="22" applyFont="1" applyAlignment="1">
      <alignment horizontal="center"/>
      <protection/>
    </xf>
    <xf numFmtId="0" fontId="8" fillId="0" borderId="0" xfId="22" applyFont="1" applyFill="1" applyBorder="1" applyAlignment="1">
      <alignment horizontal="center"/>
      <protection/>
    </xf>
    <xf numFmtId="0" fontId="8" fillId="0" borderId="0" xfId="22" applyFont="1" applyBorder="1" applyAlignment="1">
      <alignment horizontal="center"/>
      <protection/>
    </xf>
    <xf numFmtId="14" fontId="8" fillId="0" borderId="0" xfId="22" applyNumberFormat="1" applyFont="1" applyAlignment="1" quotePrefix="1">
      <alignment horizontal="center"/>
      <protection/>
    </xf>
    <xf numFmtId="0" fontId="8" fillId="0" borderId="0" xfId="0" applyFont="1" applyAlignment="1">
      <alignment/>
    </xf>
    <xf numFmtId="190" fontId="14" fillId="0" borderId="0" xfId="15" applyNumberFormat="1" applyFont="1" applyFill="1" applyBorder="1" applyAlignment="1">
      <alignment/>
    </xf>
    <xf numFmtId="190" fontId="14" fillId="0" borderId="0" xfId="15" applyNumberFormat="1" applyFont="1" applyBorder="1" applyAlignment="1">
      <alignment/>
    </xf>
    <xf numFmtId="0" fontId="0" fillId="0" borderId="0" xfId="0" applyFont="1" applyAlignment="1">
      <alignment horizontal="center"/>
    </xf>
    <xf numFmtId="0" fontId="0" fillId="0" borderId="0" xfId="0" applyFont="1" applyAlignment="1">
      <alignment/>
    </xf>
    <xf numFmtId="190" fontId="0" fillId="0" borderId="0" xfId="15" applyNumberFormat="1" applyFont="1" applyFill="1" applyBorder="1" applyAlignment="1">
      <alignment/>
    </xf>
    <xf numFmtId="190" fontId="0" fillId="0" borderId="0" xfId="15" applyNumberFormat="1" applyFont="1" applyBorder="1" applyAlignment="1">
      <alignment/>
    </xf>
    <xf numFmtId="0" fontId="8" fillId="0" borderId="0" xfId="0" applyFont="1" applyAlignment="1">
      <alignment horizontal="center"/>
    </xf>
    <xf numFmtId="190" fontId="8" fillId="0" borderId="4" xfId="15" applyNumberFormat="1" applyFont="1" applyFill="1" applyBorder="1" applyAlignment="1">
      <alignment/>
    </xf>
    <xf numFmtId="190" fontId="8" fillId="0" borderId="4" xfId="15" applyNumberFormat="1" applyFont="1" applyBorder="1" applyAlignment="1">
      <alignment/>
    </xf>
    <xf numFmtId="190" fontId="0" fillId="0" borderId="3" xfId="15" applyNumberFormat="1" applyFont="1" applyBorder="1" applyAlignment="1">
      <alignment/>
    </xf>
    <xf numFmtId="190" fontId="8" fillId="0" borderId="1" xfId="15" applyNumberFormat="1" applyFont="1" applyFill="1" applyBorder="1" applyAlignment="1">
      <alignment/>
    </xf>
    <xf numFmtId="190" fontId="8" fillId="0" borderId="1" xfId="15" applyNumberFormat="1" applyFont="1" applyBorder="1" applyAlignment="1">
      <alignment/>
    </xf>
    <xf numFmtId="0" fontId="0" fillId="0" borderId="0" xfId="22" applyFont="1" quotePrefix="1">
      <alignment/>
      <protection/>
    </xf>
    <xf numFmtId="190" fontId="8" fillId="0" borderId="0" xfId="15" applyNumberFormat="1" applyFont="1" applyFill="1" applyBorder="1" applyAlignment="1">
      <alignment/>
    </xf>
    <xf numFmtId="190" fontId="8" fillId="0" borderId="0" xfId="15" applyNumberFormat="1" applyFont="1" applyBorder="1" applyAlignment="1">
      <alignment/>
    </xf>
    <xf numFmtId="0" fontId="17" fillId="0" borderId="0" xfId="22" applyFont="1">
      <alignment/>
      <protection/>
    </xf>
    <xf numFmtId="0" fontId="0" fillId="0" borderId="0" xfId="22" applyFont="1">
      <alignment/>
      <protection/>
    </xf>
    <xf numFmtId="190" fontId="0" fillId="0" borderId="0" xfId="15" applyNumberFormat="1" applyFont="1" applyFill="1" applyBorder="1" applyAlignment="1">
      <alignment/>
    </xf>
    <xf numFmtId="190" fontId="0" fillId="0" borderId="0" xfId="15" applyNumberFormat="1" applyFont="1" applyBorder="1" applyAlignment="1">
      <alignment/>
    </xf>
    <xf numFmtId="0" fontId="0" fillId="0" borderId="0" xfId="0" applyFont="1" applyAlignment="1">
      <alignment horizontal="center"/>
    </xf>
    <xf numFmtId="190" fontId="8" fillId="0" borderId="2" xfId="15" applyNumberFormat="1" applyFont="1" applyFill="1" applyBorder="1" applyAlignment="1">
      <alignment/>
    </xf>
    <xf numFmtId="0" fontId="0" fillId="0" borderId="0" xfId="22" applyFont="1" applyFill="1" applyAlignment="1">
      <alignment horizontal="right"/>
      <protection/>
    </xf>
    <xf numFmtId="0" fontId="12" fillId="0" borderId="0" xfId="0" applyFont="1" applyAlignment="1">
      <alignment/>
    </xf>
    <xf numFmtId="0" fontId="8" fillId="0" borderId="0" xfId="22" applyFont="1" applyAlignment="1">
      <alignment/>
      <protection/>
    </xf>
    <xf numFmtId="0" fontId="8" fillId="0" borderId="0" xfId="22" applyFont="1" applyFill="1">
      <alignment/>
      <protection/>
    </xf>
    <xf numFmtId="0" fontId="0" fillId="0" borderId="0" xfId="22" applyFont="1" applyAlignment="1">
      <alignment/>
      <protection/>
    </xf>
    <xf numFmtId="190" fontId="8" fillId="0" borderId="0" xfId="15" applyNumberFormat="1" applyFont="1" applyFill="1" applyBorder="1" applyAlignment="1">
      <alignment horizontal="center"/>
    </xf>
    <xf numFmtId="190" fontId="0" fillId="0" borderId="0" xfId="15" applyNumberFormat="1" applyFont="1" applyFill="1" applyAlignment="1">
      <alignment/>
    </xf>
    <xf numFmtId="190" fontId="0" fillId="0" borderId="0" xfId="23" applyNumberFormat="1" applyFont="1">
      <alignment/>
      <protection/>
    </xf>
    <xf numFmtId="0" fontId="0" fillId="0" borderId="0" xfId="23" applyFont="1">
      <alignment/>
      <protection/>
    </xf>
    <xf numFmtId="171" fontId="0" fillId="0" borderId="0" xfId="15" applyFont="1" applyAlignment="1">
      <alignment/>
    </xf>
    <xf numFmtId="38" fontId="0" fillId="0" borderId="0" xfId="23" applyNumberFormat="1" applyFont="1">
      <alignment/>
      <protection/>
    </xf>
    <xf numFmtId="190" fontId="0" fillId="0" borderId="3" xfId="23" applyNumberFormat="1" applyFont="1" applyBorder="1">
      <alignment/>
      <protection/>
    </xf>
    <xf numFmtId="190" fontId="0" fillId="0" borderId="5" xfId="23" applyNumberFormat="1" applyFont="1" applyBorder="1">
      <alignment/>
      <protection/>
    </xf>
    <xf numFmtId="190" fontId="0" fillId="0" borderId="1" xfId="23" applyNumberFormat="1" applyFont="1" applyBorder="1">
      <alignment/>
      <protection/>
    </xf>
    <xf numFmtId="38" fontId="0" fillId="0" borderId="2" xfId="23" applyNumberFormat="1" applyFont="1" applyBorder="1">
      <alignment/>
      <protection/>
    </xf>
    <xf numFmtId="190" fontId="0" fillId="0" borderId="6" xfId="23" applyNumberFormat="1" applyFont="1" applyBorder="1">
      <alignment/>
      <protection/>
    </xf>
    <xf numFmtId="190" fontId="0" fillId="0" borderId="4" xfId="15" applyNumberFormat="1" applyFont="1" applyFill="1" applyBorder="1" applyAlignment="1">
      <alignment/>
    </xf>
    <xf numFmtId="0" fontId="0" fillId="0" borderId="0" xfId="0" applyFont="1" applyAlignment="1">
      <alignment/>
    </xf>
    <xf numFmtId="3" fontId="0" fillId="0" borderId="0" xfId="22" applyNumberFormat="1" applyFont="1" applyFill="1">
      <alignment/>
      <protection/>
    </xf>
    <xf numFmtId="190" fontId="0" fillId="0" borderId="0" xfId="15" applyNumberFormat="1" applyFont="1" applyBorder="1" applyAlignment="1">
      <alignment/>
    </xf>
    <xf numFmtId="3" fontId="0" fillId="0" borderId="0" xfId="22" applyNumberFormat="1" applyFont="1">
      <alignment/>
      <protection/>
    </xf>
    <xf numFmtId="0" fontId="0" fillId="0" borderId="0" xfId="0" applyFont="1" applyAlignment="1">
      <alignment horizontal="center"/>
    </xf>
    <xf numFmtId="190" fontId="0" fillId="0" borderId="3" xfId="15" applyNumberFormat="1" applyFont="1" applyBorder="1" applyAlignment="1">
      <alignment/>
    </xf>
    <xf numFmtId="190" fontId="0" fillId="0" borderId="0" xfId="15" applyNumberFormat="1" applyFont="1" applyFill="1" applyBorder="1" applyAlignment="1">
      <alignment/>
    </xf>
    <xf numFmtId="0" fontId="0" fillId="0" borderId="0" xfId="22" applyFont="1" applyAlignment="1">
      <alignment/>
      <protection/>
    </xf>
    <xf numFmtId="190" fontId="0" fillId="0" borderId="2" xfId="22" applyNumberFormat="1" applyFont="1" applyFill="1" applyBorder="1">
      <alignment/>
      <protection/>
    </xf>
    <xf numFmtId="190" fontId="0" fillId="0" borderId="2" xfId="22" applyNumberFormat="1" applyFont="1" applyBorder="1">
      <alignment/>
      <protection/>
    </xf>
    <xf numFmtId="171" fontId="0" fillId="0" borderId="2" xfId="15" applyFont="1" applyBorder="1" applyAlignment="1">
      <alignment/>
    </xf>
    <xf numFmtId="190" fontId="0" fillId="0" borderId="2" xfId="23" applyNumberFormat="1" applyFont="1" applyBorder="1">
      <alignment/>
      <protection/>
    </xf>
    <xf numFmtId="37" fontId="0" fillId="0" borderId="0" xfId="15" applyNumberFormat="1" applyFont="1" applyAlignment="1">
      <alignment/>
    </xf>
    <xf numFmtId="0" fontId="0" fillId="0" borderId="0" xfId="24" applyFont="1" applyAlignment="1">
      <alignment horizontal="center"/>
      <protection/>
    </xf>
    <xf numFmtId="0" fontId="0" fillId="0" borderId="0" xfId="24" applyFont="1">
      <alignment/>
      <protection/>
    </xf>
    <xf numFmtId="15" fontId="0" fillId="0" borderId="0" xfId="22" applyNumberFormat="1" applyFont="1" applyAlignment="1">
      <alignment horizontal="center"/>
      <protection/>
    </xf>
    <xf numFmtId="0" fontId="0" fillId="0" borderId="0" xfId="25" applyFont="1" applyAlignment="1">
      <alignment horizontal="center"/>
      <protection/>
    </xf>
    <xf numFmtId="0" fontId="0" fillId="0" borderId="0" xfId="25" applyFont="1" applyAlignment="1">
      <alignment horizontal="left"/>
      <protection/>
    </xf>
    <xf numFmtId="0" fontId="0" fillId="0" borderId="0" xfId="25" applyFont="1" applyAlignment="1">
      <alignment horizontal="centerContinuous"/>
      <protection/>
    </xf>
    <xf numFmtId="0" fontId="0" fillId="0" borderId="0" xfId="25" applyFont="1">
      <alignment/>
      <protection/>
    </xf>
    <xf numFmtId="190" fontId="0" fillId="0" borderId="0" xfId="15" applyNumberFormat="1" applyFont="1" applyBorder="1" applyAlignment="1">
      <alignment horizontal="center"/>
    </xf>
    <xf numFmtId="190" fontId="0" fillId="0" borderId="0" xfId="15" applyNumberFormat="1" applyFont="1" applyAlignment="1">
      <alignment/>
    </xf>
    <xf numFmtId="0" fontId="0" fillId="0" borderId="0" xfId="23" applyFont="1" applyAlignment="1">
      <alignment wrapText="1"/>
      <protection/>
    </xf>
    <xf numFmtId="190" fontId="0" fillId="0" borderId="0" xfId="15" applyNumberFormat="1" applyFont="1" applyAlignment="1">
      <alignment/>
    </xf>
    <xf numFmtId="190" fontId="0" fillId="0" borderId="0" xfId="23" applyNumberFormat="1" applyFont="1" applyAlignment="1">
      <alignment/>
      <protection/>
    </xf>
    <xf numFmtId="190" fontId="0" fillId="0" borderId="0" xfId="23" applyNumberFormat="1" applyFont="1" applyAlignment="1">
      <alignment horizontal="right"/>
      <protection/>
    </xf>
    <xf numFmtId="190" fontId="0" fillId="0" borderId="2" xfId="15" applyNumberFormat="1" applyFont="1" applyBorder="1" applyAlignment="1">
      <alignment/>
    </xf>
    <xf numFmtId="190" fontId="0" fillId="0" borderId="0" xfId="22" applyNumberFormat="1" applyFont="1" applyFill="1">
      <alignment/>
      <protection/>
    </xf>
    <xf numFmtId="190" fontId="0" fillId="0" borderId="0" xfId="22" applyNumberFormat="1" applyFont="1">
      <alignment/>
      <protection/>
    </xf>
    <xf numFmtId="190" fontId="0" fillId="0" borderId="3" xfId="15" applyNumberFormat="1" applyFont="1" applyFill="1" applyBorder="1" applyAlignment="1">
      <alignment/>
    </xf>
    <xf numFmtId="37" fontId="0" fillId="0" borderId="2" xfId="15" applyNumberFormat="1" applyFont="1" applyBorder="1" applyAlignment="1">
      <alignment/>
    </xf>
    <xf numFmtId="190" fontId="0" fillId="0" borderId="7" xfId="23" applyNumberFormat="1" applyFont="1" applyBorder="1">
      <alignment/>
      <protection/>
    </xf>
    <xf numFmtId="190" fontId="0" fillId="0" borderId="4" xfId="23" applyNumberFormat="1" applyFont="1" applyBorder="1">
      <alignment/>
      <protection/>
    </xf>
    <xf numFmtId="190" fontId="0" fillId="0" borderId="4" xfId="15" applyNumberFormat="1" applyFont="1" applyBorder="1" applyAlignment="1">
      <alignment/>
    </xf>
    <xf numFmtId="190" fontId="0" fillId="0" borderId="8" xfId="23" applyNumberFormat="1" applyFont="1" applyBorder="1">
      <alignment/>
      <protection/>
    </xf>
    <xf numFmtId="190" fontId="0" fillId="0" borderId="9" xfId="15" applyNumberFormat="1" applyFont="1" applyBorder="1" applyAlignment="1">
      <alignment/>
    </xf>
    <xf numFmtId="190" fontId="0" fillId="0" borderId="3" xfId="15" applyNumberFormat="1" applyFont="1" applyBorder="1" applyAlignment="1">
      <alignment/>
    </xf>
    <xf numFmtId="190" fontId="0" fillId="0" borderId="10" xfId="23" applyNumberFormat="1" applyFont="1" applyBorder="1">
      <alignment/>
      <protection/>
    </xf>
    <xf numFmtId="0" fontId="0" fillId="0" borderId="0" xfId="23" applyFont="1" applyAlignment="1">
      <alignment horizontal="justify" vertical="justify" wrapText="1"/>
      <protection/>
    </xf>
    <xf numFmtId="0" fontId="0" fillId="0" borderId="0" xfId="22" applyFont="1" applyAlignment="1">
      <alignment vertical="top" wrapText="1"/>
      <protection/>
    </xf>
    <xf numFmtId="39" fontId="0" fillId="0" borderId="0" xfId="22" applyNumberFormat="1" applyFont="1" applyFill="1" applyAlignment="1">
      <alignment horizontal="center"/>
      <protection/>
    </xf>
    <xf numFmtId="39" fontId="0" fillId="0" borderId="0" xfId="22" applyNumberFormat="1" applyFont="1" applyAlignment="1">
      <alignment horizontal="center"/>
      <protection/>
    </xf>
    <xf numFmtId="0" fontId="0" fillId="0" borderId="0" xfId="22" applyFont="1" applyAlignment="1">
      <alignment horizontal="justify" vertical="justify" wrapText="1"/>
      <protection/>
    </xf>
    <xf numFmtId="0" fontId="0" fillId="0" borderId="0" xfId="0" applyAlignment="1">
      <alignment horizontal="justify" vertical="justify" wrapText="1"/>
    </xf>
    <xf numFmtId="0" fontId="8" fillId="0" borderId="0" xfId="22" applyFont="1" applyAlignment="1">
      <alignment horizontal="justify" vertical="justify" wrapText="1"/>
      <protection/>
    </xf>
    <xf numFmtId="38" fontId="12" fillId="0" borderId="0" xfId="22" applyNumberFormat="1" applyFont="1" applyAlignment="1">
      <alignment horizontal="center"/>
      <protection/>
    </xf>
  </cellXfs>
  <cellStyles count="16">
    <cellStyle name="Normal" xfId="0"/>
    <cellStyle name="Comma" xfId="15"/>
    <cellStyle name="Comma [0]" xfId="16"/>
    <cellStyle name="Currency" xfId="17"/>
    <cellStyle name="Currency [0]" xfId="18"/>
    <cellStyle name="Followed Hyperlink" xfId="19"/>
    <cellStyle name="Hyperlink" xfId="20"/>
    <cellStyle name="Percent" xfId="21"/>
    <cellStyle name="一般_3rdQTERLYREPORT" xfId="22"/>
    <cellStyle name="一般_MAcurrentmthYR2002" xfId="23"/>
    <cellStyle name="一般_Sheet1" xfId="24"/>
    <cellStyle name="一般_Sheet2" xfId="25"/>
    <cellStyle name="千分位[0]_FS" xfId="26"/>
    <cellStyle name="千分位_Book2" xfId="27"/>
    <cellStyle name="貨幣 [0]_Book3" xfId="28"/>
    <cellStyle name="貨幣_Book3"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workbookViewId="0" topLeftCell="A1">
      <selection activeCell="G74" sqref="G74"/>
    </sheetView>
  </sheetViews>
  <sheetFormatPr defaultColWidth="9.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16.125" style="1" customWidth="1"/>
    <col min="7" max="8" width="15.625" style="10" customWidth="1"/>
    <col min="9" max="16384" width="8.00390625" style="1" customWidth="1"/>
  </cols>
  <sheetData>
    <row r="1" spans="1:13" ht="15.75">
      <c r="A1" s="11" t="s">
        <v>142</v>
      </c>
      <c r="B1" s="12"/>
      <c r="C1" s="13"/>
      <c r="D1" s="13"/>
      <c r="E1" s="13"/>
      <c r="F1" s="13"/>
      <c r="G1" s="17"/>
      <c r="H1" s="15"/>
      <c r="I1" s="13"/>
      <c r="J1" s="16"/>
      <c r="K1" s="16"/>
      <c r="L1" s="16"/>
      <c r="M1" s="16"/>
    </row>
    <row r="2" spans="1:13" ht="15.75">
      <c r="A2" s="18" t="s">
        <v>53</v>
      </c>
      <c r="B2" s="12"/>
      <c r="C2" s="13"/>
      <c r="D2" s="13"/>
      <c r="E2" s="13"/>
      <c r="F2" s="16"/>
      <c r="G2" s="19"/>
      <c r="H2" s="20"/>
      <c r="I2" s="21"/>
      <c r="J2" s="22"/>
      <c r="K2" s="22"/>
      <c r="L2" s="22"/>
      <c r="M2" s="22"/>
    </row>
    <row r="3" spans="1:13" ht="15.75">
      <c r="A3" s="11" t="s">
        <v>8</v>
      </c>
      <c r="B3" s="23"/>
      <c r="C3" s="24"/>
      <c r="D3" s="24"/>
      <c r="E3" s="24"/>
      <c r="F3" s="24"/>
      <c r="G3" s="27"/>
      <c r="H3" s="14"/>
      <c r="I3" s="16"/>
      <c r="J3" s="16"/>
      <c r="K3" s="16"/>
      <c r="L3" s="16"/>
      <c r="M3" s="16"/>
    </row>
    <row r="4" spans="1:13" ht="15.75">
      <c r="A4" s="11" t="s">
        <v>144</v>
      </c>
      <c r="B4" s="23"/>
      <c r="C4" s="24"/>
      <c r="D4" s="24"/>
      <c r="E4" s="24"/>
      <c r="F4" s="24"/>
      <c r="G4" s="28"/>
      <c r="H4" s="14"/>
      <c r="I4" s="16"/>
      <c r="J4" s="16"/>
      <c r="K4" s="16"/>
      <c r="L4" s="16"/>
      <c r="M4" s="16"/>
    </row>
    <row r="5" spans="1:13" ht="15.75">
      <c r="A5" s="17"/>
      <c r="B5" s="23"/>
      <c r="C5" s="24"/>
      <c r="D5" s="24"/>
      <c r="E5" s="24"/>
      <c r="F5" s="24"/>
      <c r="G5" s="29" t="s">
        <v>129</v>
      </c>
      <c r="H5" s="30" t="s">
        <v>130</v>
      </c>
      <c r="I5" s="16"/>
      <c r="J5" s="16"/>
      <c r="K5" s="16"/>
      <c r="L5" s="16"/>
      <c r="M5" s="16"/>
    </row>
    <row r="6" spans="1:13" ht="15.75">
      <c r="A6" s="16"/>
      <c r="B6" s="16"/>
      <c r="C6" s="16"/>
      <c r="D6" s="16"/>
      <c r="E6" s="16"/>
      <c r="F6" s="16"/>
      <c r="G6" s="32" t="s">
        <v>143</v>
      </c>
      <c r="H6" s="32" t="s">
        <v>107</v>
      </c>
      <c r="I6" s="16"/>
      <c r="J6" s="16"/>
      <c r="K6" s="16"/>
      <c r="L6" s="16"/>
      <c r="M6" s="16"/>
    </row>
    <row r="7" spans="1:13" ht="15.75">
      <c r="A7" s="16"/>
      <c r="B7" s="16"/>
      <c r="C7" s="16"/>
      <c r="D7" s="16"/>
      <c r="E7" s="16"/>
      <c r="F7" s="16"/>
      <c r="G7" s="30" t="s">
        <v>1</v>
      </c>
      <c r="H7" s="30" t="s">
        <v>1</v>
      </c>
      <c r="I7" s="16"/>
      <c r="J7" s="16"/>
      <c r="K7" s="16"/>
      <c r="L7" s="16"/>
      <c r="M7" s="16"/>
    </row>
    <row r="8" spans="1:13" ht="15.75">
      <c r="A8" s="31" t="s">
        <v>62</v>
      </c>
      <c r="B8" s="16"/>
      <c r="C8" s="16"/>
      <c r="D8" s="16"/>
      <c r="E8" s="16"/>
      <c r="F8" s="16"/>
      <c r="G8" s="30"/>
      <c r="H8" s="14"/>
      <c r="I8" s="16"/>
      <c r="J8" s="16"/>
      <c r="K8" s="16"/>
      <c r="L8" s="16"/>
      <c r="M8" s="16"/>
    </row>
    <row r="9" spans="1:13" ht="8.25" customHeight="1">
      <c r="A9" s="16"/>
      <c r="B9" s="16"/>
      <c r="C9" s="16"/>
      <c r="D9" s="16"/>
      <c r="E9" s="16"/>
      <c r="F9" s="16"/>
      <c r="G9" s="14"/>
      <c r="H9" s="14"/>
      <c r="I9" s="16"/>
      <c r="J9" s="16"/>
      <c r="K9" s="16"/>
      <c r="L9" s="16"/>
      <c r="M9" s="16"/>
    </row>
    <row r="10" spans="1:13" ht="14.25" customHeight="1">
      <c r="A10" s="31" t="s">
        <v>63</v>
      </c>
      <c r="B10" s="16"/>
      <c r="C10" s="16"/>
      <c r="D10" s="16"/>
      <c r="E10" s="16"/>
      <c r="F10" s="16"/>
      <c r="G10" s="14"/>
      <c r="H10" s="14"/>
      <c r="I10" s="16"/>
      <c r="J10" s="16"/>
      <c r="K10" s="16"/>
      <c r="L10" s="16"/>
      <c r="M10" s="16"/>
    </row>
    <row r="11" spans="1:13" ht="15.75">
      <c r="A11" s="33"/>
      <c r="B11" s="16" t="s">
        <v>64</v>
      </c>
      <c r="C11" s="16"/>
      <c r="D11" s="16"/>
      <c r="E11" s="16"/>
      <c r="F11" s="16"/>
      <c r="G11" s="34">
        <v>77311</v>
      </c>
      <c r="H11" s="34">
        <v>65256</v>
      </c>
      <c r="I11" s="16"/>
      <c r="J11" s="16"/>
      <c r="K11" s="16"/>
      <c r="L11" s="16"/>
      <c r="M11" s="16"/>
    </row>
    <row r="12" spans="1:13" ht="15.75">
      <c r="A12" s="33"/>
      <c r="B12" s="16" t="s">
        <v>65</v>
      </c>
      <c r="C12" s="16"/>
      <c r="D12" s="16"/>
      <c r="E12" s="16"/>
      <c r="F12" s="16"/>
      <c r="G12" s="140">
        <v>3058</v>
      </c>
      <c r="H12" s="140">
        <v>4240</v>
      </c>
      <c r="I12" s="16"/>
      <c r="J12" s="16"/>
      <c r="K12" s="16"/>
      <c r="L12" s="16"/>
      <c r="M12" s="16"/>
    </row>
    <row r="13" spans="1:13" ht="15.75">
      <c r="A13" s="33"/>
      <c r="B13" s="16" t="s">
        <v>66</v>
      </c>
      <c r="C13" s="16"/>
      <c r="D13" s="16"/>
      <c r="E13" s="16"/>
      <c r="F13" s="16"/>
      <c r="G13" s="34">
        <v>11808</v>
      </c>
      <c r="H13" s="34">
        <v>6011.33</v>
      </c>
      <c r="I13" s="16"/>
      <c r="J13" s="16"/>
      <c r="K13" s="16"/>
      <c r="L13" s="16"/>
      <c r="M13" s="16"/>
    </row>
    <row r="14" spans="1:13" ht="15.75">
      <c r="A14" s="35"/>
      <c r="B14" s="33"/>
      <c r="C14" s="16"/>
      <c r="D14" s="16"/>
      <c r="E14" s="16"/>
      <c r="F14" s="16"/>
      <c r="G14" s="36">
        <f>SUM(G11:G13)</f>
        <v>92177</v>
      </c>
      <c r="H14" s="36">
        <f>SUM(H11:H13)</f>
        <v>75507.33</v>
      </c>
      <c r="I14" s="16"/>
      <c r="J14" s="16"/>
      <c r="K14" s="16"/>
      <c r="L14" s="16"/>
      <c r="M14" s="16"/>
    </row>
    <row r="15" spans="1:13" ht="15.75">
      <c r="A15" s="41" t="s">
        <v>67</v>
      </c>
      <c r="B15" s="16"/>
      <c r="C15" s="16"/>
      <c r="D15" s="16"/>
      <c r="E15" s="16"/>
      <c r="F15" s="16"/>
      <c r="G15" s="34"/>
      <c r="H15" s="34"/>
      <c r="I15" s="16"/>
      <c r="J15" s="16"/>
      <c r="K15" s="16"/>
      <c r="L15" s="16"/>
      <c r="M15" s="16"/>
    </row>
    <row r="16" spans="1:13" ht="15.75">
      <c r="A16" s="35"/>
      <c r="B16" s="37" t="s">
        <v>17</v>
      </c>
      <c r="C16" s="16"/>
      <c r="D16" s="16"/>
      <c r="E16" s="16"/>
      <c r="F16" s="16"/>
      <c r="G16" s="38">
        <v>12667</v>
      </c>
      <c r="H16" s="38">
        <v>12164</v>
      </c>
      <c r="I16" s="16"/>
      <c r="J16" s="16"/>
      <c r="K16" s="16"/>
      <c r="L16" s="16"/>
      <c r="M16" s="16"/>
    </row>
    <row r="17" spans="1:13" ht="15.75">
      <c r="A17" s="35"/>
      <c r="B17" s="37" t="s">
        <v>48</v>
      </c>
      <c r="C17" s="16"/>
      <c r="D17" s="16"/>
      <c r="E17" s="16"/>
      <c r="F17" s="16"/>
      <c r="G17" s="38">
        <v>39740</v>
      </c>
      <c r="H17" s="38">
        <v>33707</v>
      </c>
      <c r="I17" s="16"/>
      <c r="J17" s="16"/>
      <c r="K17" s="16"/>
      <c r="L17" s="16"/>
      <c r="M17" s="16"/>
    </row>
    <row r="18" spans="1:13" ht="15.75">
      <c r="A18" s="35"/>
      <c r="B18" s="37" t="s">
        <v>80</v>
      </c>
      <c r="C18" s="16"/>
      <c r="D18" s="16"/>
      <c r="E18" s="16"/>
      <c r="F18" s="16"/>
      <c r="G18" s="38">
        <v>8966</v>
      </c>
      <c r="H18" s="38">
        <v>4860</v>
      </c>
      <c r="I18" s="16"/>
      <c r="J18" s="16"/>
      <c r="K18" s="16"/>
      <c r="L18" s="16"/>
      <c r="M18" s="16"/>
    </row>
    <row r="19" spans="1:13" ht="15.75">
      <c r="A19" s="35"/>
      <c r="B19" s="37" t="s">
        <v>24</v>
      </c>
      <c r="C19" s="16"/>
      <c r="D19" s="16"/>
      <c r="E19" s="16"/>
      <c r="F19" s="16"/>
      <c r="G19" s="38">
        <v>26612</v>
      </c>
      <c r="H19" s="38">
        <v>19803</v>
      </c>
      <c r="I19" s="179"/>
      <c r="J19" s="16"/>
      <c r="K19" s="16"/>
      <c r="L19" s="16"/>
      <c r="M19" s="16"/>
    </row>
    <row r="20" spans="1:13" ht="15.75">
      <c r="A20" s="35"/>
      <c r="B20" s="37" t="s">
        <v>108</v>
      </c>
      <c r="C20" s="16"/>
      <c r="D20" s="16"/>
      <c r="E20" s="16"/>
      <c r="F20" s="16"/>
      <c r="G20" s="38">
        <v>1</v>
      </c>
      <c r="H20" s="38">
        <v>1</v>
      </c>
      <c r="I20" s="16"/>
      <c r="J20" s="16"/>
      <c r="K20" s="16"/>
      <c r="L20" s="16"/>
      <c r="M20" s="16"/>
    </row>
    <row r="21" spans="1:13" ht="15.75" customHeight="1">
      <c r="A21" s="35"/>
      <c r="B21" s="37" t="s">
        <v>18</v>
      </c>
      <c r="C21" s="16"/>
      <c r="D21" s="16"/>
      <c r="E21" s="16"/>
      <c r="F21" s="16"/>
      <c r="G21" s="38">
        <v>1689</v>
      </c>
      <c r="H21" s="38">
        <v>1350</v>
      </c>
      <c r="I21" s="16"/>
      <c r="J21" s="16"/>
      <c r="K21" s="16"/>
      <c r="L21" s="16"/>
      <c r="M21" s="39"/>
    </row>
    <row r="22" spans="1:13" ht="15.75" customHeight="1">
      <c r="A22" s="35"/>
      <c r="B22" s="37" t="s">
        <v>49</v>
      </c>
      <c r="C22" s="16"/>
      <c r="D22" s="16"/>
      <c r="E22" s="16"/>
      <c r="F22" s="16"/>
      <c r="G22" s="38">
        <v>5628</v>
      </c>
      <c r="H22" s="38">
        <v>1052</v>
      </c>
      <c r="I22" s="16"/>
      <c r="J22" s="16"/>
      <c r="K22" s="16"/>
      <c r="L22" s="16"/>
      <c r="M22" s="39"/>
    </row>
    <row r="23" spans="1:13" ht="15.75">
      <c r="A23" s="35"/>
      <c r="B23" s="37" t="s">
        <v>40</v>
      </c>
      <c r="C23" s="16"/>
      <c r="D23" s="16"/>
      <c r="E23" s="16"/>
      <c r="F23" s="16"/>
      <c r="G23" s="38">
        <v>5029</v>
      </c>
      <c r="H23" s="38">
        <v>6509</v>
      </c>
      <c r="I23" s="16"/>
      <c r="J23" s="16"/>
      <c r="K23" s="16"/>
      <c r="L23" s="16"/>
      <c r="M23" s="39"/>
    </row>
    <row r="24" spans="1:13" ht="15.75">
      <c r="A24" s="35"/>
      <c r="B24" s="33"/>
      <c r="C24" s="16"/>
      <c r="D24" s="16"/>
      <c r="E24" s="16"/>
      <c r="F24" s="16"/>
      <c r="G24" s="36">
        <f>SUM(G16:G23)</f>
        <v>100332</v>
      </c>
      <c r="H24" s="36">
        <f>SUM(H16:H23)</f>
        <v>79446</v>
      </c>
      <c r="I24" s="16"/>
      <c r="J24" s="16"/>
      <c r="K24" s="16"/>
      <c r="L24" s="16"/>
      <c r="M24" s="40"/>
    </row>
    <row r="25" spans="1:13" ht="15.75">
      <c r="A25" s="35"/>
      <c r="B25" s="33"/>
      <c r="C25" s="16"/>
      <c r="D25" s="16"/>
      <c r="E25" s="16"/>
      <c r="F25" s="16"/>
      <c r="G25" s="38"/>
      <c r="H25" s="38"/>
      <c r="I25" s="16"/>
      <c r="J25" s="16"/>
      <c r="K25" s="16"/>
      <c r="L25" s="16"/>
      <c r="M25" s="40"/>
    </row>
    <row r="26" spans="1:13" ht="15.75">
      <c r="A26" s="47" t="s">
        <v>109</v>
      </c>
      <c r="B26" s="33"/>
      <c r="C26" s="16"/>
      <c r="D26" s="16"/>
      <c r="E26" s="16"/>
      <c r="F26" s="16"/>
      <c r="G26" s="38">
        <v>1723</v>
      </c>
      <c r="H26" s="38">
        <v>1633</v>
      </c>
      <c r="I26" s="16"/>
      <c r="J26" s="16"/>
      <c r="K26" s="16"/>
      <c r="L26" s="16"/>
      <c r="M26" s="40"/>
    </row>
    <row r="27" spans="1:13" ht="16.5" thickBot="1">
      <c r="A27" s="47" t="s">
        <v>68</v>
      </c>
      <c r="B27" s="33"/>
      <c r="C27" s="16"/>
      <c r="D27" s="16"/>
      <c r="E27" s="16"/>
      <c r="F27" s="16"/>
      <c r="G27" s="48">
        <f>G14+G24+G26</f>
        <v>194232</v>
      </c>
      <c r="H27" s="48">
        <f>H14+H24+H26</f>
        <v>156586.33000000002</v>
      </c>
      <c r="I27" s="16"/>
      <c r="J27" s="16"/>
      <c r="K27" s="16"/>
      <c r="L27" s="16"/>
      <c r="M27" s="40"/>
    </row>
    <row r="28" spans="1:13" ht="9.75" customHeight="1" thickTop="1">
      <c r="A28" s="33"/>
      <c r="B28" s="16"/>
      <c r="C28" s="16"/>
      <c r="D28" s="16"/>
      <c r="E28" s="16"/>
      <c r="F28" s="16"/>
      <c r="G28" s="38"/>
      <c r="H28" s="38"/>
      <c r="I28" s="16"/>
      <c r="J28" s="16"/>
      <c r="K28" s="16"/>
      <c r="L28" s="16"/>
      <c r="M28" s="39"/>
    </row>
    <row r="29" spans="1:13" ht="15.75">
      <c r="A29" s="41" t="s">
        <v>69</v>
      </c>
      <c r="B29" s="16"/>
      <c r="C29" s="16"/>
      <c r="D29" s="16"/>
      <c r="E29" s="16"/>
      <c r="F29" s="16"/>
      <c r="G29" s="38"/>
      <c r="H29" s="38"/>
      <c r="I29" s="16"/>
      <c r="J29" s="16"/>
      <c r="K29" s="16"/>
      <c r="L29" s="16"/>
      <c r="M29" s="39"/>
    </row>
    <row r="30" spans="1:13" ht="9.75" customHeight="1">
      <c r="A30" s="33"/>
      <c r="B30" s="16"/>
      <c r="C30" s="16"/>
      <c r="D30" s="16"/>
      <c r="E30" s="16"/>
      <c r="F30" s="16"/>
      <c r="G30" s="38"/>
      <c r="H30" s="38"/>
      <c r="I30" s="16"/>
      <c r="J30" s="16"/>
      <c r="K30" s="16"/>
      <c r="L30" s="16"/>
      <c r="M30" s="39"/>
    </row>
    <row r="31" spans="1:13" ht="15.75">
      <c r="A31" s="41" t="s">
        <v>70</v>
      </c>
      <c r="B31" s="16"/>
      <c r="C31" s="16"/>
      <c r="D31" s="16"/>
      <c r="E31" s="16"/>
      <c r="F31" s="16"/>
      <c r="G31" s="38"/>
      <c r="H31" s="38"/>
      <c r="I31" s="16"/>
      <c r="J31" s="16"/>
      <c r="K31" s="16"/>
      <c r="L31" s="16"/>
      <c r="M31" s="39"/>
    </row>
    <row r="32" spans="1:13" ht="15.75">
      <c r="A32" s="41"/>
      <c r="B32" s="16" t="s">
        <v>71</v>
      </c>
      <c r="C32" s="16"/>
      <c r="D32" s="16"/>
      <c r="E32" s="16"/>
      <c r="F32" s="16"/>
      <c r="G32" s="38">
        <v>60494</v>
      </c>
      <c r="H32" s="38">
        <v>55000</v>
      </c>
      <c r="I32" s="16"/>
      <c r="J32" s="16"/>
      <c r="K32" s="16"/>
      <c r="L32" s="16"/>
      <c r="M32" s="39"/>
    </row>
    <row r="33" spans="1:13" ht="15.75">
      <c r="A33" s="41"/>
      <c r="B33" s="16" t="s">
        <v>72</v>
      </c>
      <c r="C33" s="16"/>
      <c r="D33" s="16"/>
      <c r="E33" s="16"/>
      <c r="F33" s="16"/>
      <c r="G33" s="38">
        <v>1921</v>
      </c>
      <c r="H33" s="38">
        <v>1088</v>
      </c>
      <c r="I33" s="16"/>
      <c r="J33" s="16"/>
      <c r="K33" s="16"/>
      <c r="L33" s="16"/>
      <c r="M33" s="39"/>
    </row>
    <row r="34" spans="1:13" ht="15.75">
      <c r="A34" s="41"/>
      <c r="B34" s="16" t="s">
        <v>73</v>
      </c>
      <c r="C34" s="16"/>
      <c r="D34" s="16"/>
      <c r="E34" s="16"/>
      <c r="F34" s="16"/>
      <c r="G34" s="38">
        <v>-48</v>
      </c>
      <c r="H34" s="38">
        <v>-48</v>
      </c>
      <c r="I34" s="16"/>
      <c r="J34" s="16"/>
      <c r="K34" s="16"/>
      <c r="L34" s="16"/>
      <c r="M34" s="39"/>
    </row>
    <row r="35" spans="1:13" ht="15.75">
      <c r="A35" s="41"/>
      <c r="B35" s="16" t="s">
        <v>126</v>
      </c>
      <c r="C35" s="16"/>
      <c r="D35" s="16"/>
      <c r="E35" s="16"/>
      <c r="F35" s="16"/>
      <c r="G35" s="38">
        <v>-138</v>
      </c>
      <c r="H35" s="38">
        <v>-81</v>
      </c>
      <c r="I35" s="16"/>
      <c r="J35" s="16"/>
      <c r="K35" s="16"/>
      <c r="L35" s="16"/>
      <c r="M35" s="39"/>
    </row>
    <row r="36" spans="1:13" ht="15.75">
      <c r="A36" s="41"/>
      <c r="B36" s="16" t="s">
        <v>74</v>
      </c>
      <c r="C36" s="16"/>
      <c r="D36" s="16"/>
      <c r="E36" s="16"/>
      <c r="F36" s="16"/>
      <c r="G36" s="38">
        <f>EQUITY!H25</f>
        <v>6631</v>
      </c>
      <c r="H36" s="38">
        <v>13171</v>
      </c>
      <c r="I36" s="16"/>
      <c r="J36" s="16"/>
      <c r="K36" s="16"/>
      <c r="L36" s="16"/>
      <c r="M36" s="39"/>
    </row>
    <row r="37" spans="1:13" ht="15.75">
      <c r="A37" s="41"/>
      <c r="B37" s="31"/>
      <c r="C37" s="16"/>
      <c r="D37" s="16"/>
      <c r="E37" s="16"/>
      <c r="F37" s="16"/>
      <c r="G37" s="150">
        <f>SUM(G32:G36)</f>
        <v>68860</v>
      </c>
      <c r="H37" s="150">
        <f>SUM(H32:H36)</f>
        <v>69130</v>
      </c>
      <c r="I37" s="16"/>
      <c r="J37" s="16"/>
      <c r="K37" s="16"/>
      <c r="L37" s="16"/>
      <c r="M37" s="39"/>
    </row>
    <row r="38" spans="1:13" ht="15.75">
      <c r="A38" s="41"/>
      <c r="B38" s="31" t="s">
        <v>58</v>
      </c>
      <c r="C38" s="16"/>
      <c r="D38" s="16"/>
      <c r="E38" s="16"/>
      <c r="F38" s="16"/>
      <c r="G38" s="38">
        <v>902</v>
      </c>
      <c r="H38" s="38">
        <v>0</v>
      </c>
      <c r="I38" s="16"/>
      <c r="J38" s="16"/>
      <c r="K38" s="16"/>
      <c r="L38" s="16"/>
      <c r="M38" s="39"/>
    </row>
    <row r="39" spans="1:13" ht="16.5" thickBot="1">
      <c r="A39" s="41"/>
      <c r="B39" s="31" t="s">
        <v>75</v>
      </c>
      <c r="C39" s="16"/>
      <c r="D39" s="16"/>
      <c r="E39" s="16"/>
      <c r="F39" s="16"/>
      <c r="G39" s="48">
        <f>+G37+G38</f>
        <v>69762</v>
      </c>
      <c r="H39" s="48">
        <f>SUM(H37:H38)</f>
        <v>69130</v>
      </c>
      <c r="I39" s="16"/>
      <c r="J39" s="16"/>
      <c r="K39" s="16"/>
      <c r="L39" s="16"/>
      <c r="M39" s="39"/>
    </row>
    <row r="40" spans="1:13" ht="16.5" thickTop="1">
      <c r="A40" s="41"/>
      <c r="B40" s="16"/>
      <c r="C40" s="16"/>
      <c r="D40" s="16"/>
      <c r="E40" s="16"/>
      <c r="F40" s="16"/>
      <c r="G40" s="38"/>
      <c r="H40" s="38"/>
      <c r="I40" s="16"/>
      <c r="J40" s="16"/>
      <c r="K40" s="16"/>
      <c r="L40" s="16"/>
      <c r="M40" s="39"/>
    </row>
    <row r="41" spans="1:13" ht="15.75">
      <c r="A41" s="41" t="s">
        <v>76</v>
      </c>
      <c r="B41" s="16"/>
      <c r="C41" s="16"/>
      <c r="D41" s="16"/>
      <c r="E41" s="16"/>
      <c r="F41" s="16"/>
      <c r="G41" s="38"/>
      <c r="H41" s="38"/>
      <c r="I41" s="16"/>
      <c r="J41" s="16"/>
      <c r="K41" s="16"/>
      <c r="L41" s="16"/>
      <c r="M41" s="39"/>
    </row>
    <row r="42" spans="1:13" ht="15.75">
      <c r="A42" s="41"/>
      <c r="B42" s="16" t="s">
        <v>51</v>
      </c>
      <c r="C42" s="16"/>
      <c r="D42" s="16"/>
      <c r="E42" s="16"/>
      <c r="F42" s="16"/>
      <c r="G42" s="38">
        <v>8546</v>
      </c>
      <c r="H42" s="38">
        <v>10334</v>
      </c>
      <c r="I42" s="16"/>
      <c r="J42" s="16"/>
      <c r="K42" s="16"/>
      <c r="L42" s="16"/>
      <c r="M42" s="39"/>
    </row>
    <row r="43" spans="1:13" ht="15.75">
      <c r="A43" s="41"/>
      <c r="B43" s="16" t="s">
        <v>78</v>
      </c>
      <c r="C43" s="16"/>
      <c r="D43" s="16"/>
      <c r="E43" s="16"/>
      <c r="F43" s="16"/>
      <c r="G43" s="38">
        <v>2163</v>
      </c>
      <c r="H43" s="38">
        <v>568</v>
      </c>
      <c r="I43" s="16"/>
      <c r="J43" s="16"/>
      <c r="K43" s="16"/>
      <c r="L43" s="16"/>
      <c r="M43" s="39"/>
    </row>
    <row r="44" spans="1:13" ht="15.75">
      <c r="A44" s="41"/>
      <c r="B44" s="16" t="s">
        <v>81</v>
      </c>
      <c r="C44" s="16"/>
      <c r="D44" s="16"/>
      <c r="E44" s="16"/>
      <c r="F44" s="16"/>
      <c r="G44" s="38">
        <v>6332</v>
      </c>
      <c r="H44" s="38">
        <v>7247</v>
      </c>
      <c r="I44" s="16"/>
      <c r="J44" s="16"/>
      <c r="K44" s="16"/>
      <c r="L44" s="16"/>
      <c r="M44" s="39"/>
    </row>
    <row r="45" spans="1:13" ht="15.75">
      <c r="A45" s="41"/>
      <c r="B45" s="16"/>
      <c r="C45" s="16"/>
      <c r="D45" s="16"/>
      <c r="E45" s="16"/>
      <c r="F45" s="16"/>
      <c r="G45" s="36">
        <f>SUM(G42:G44)</f>
        <v>17041</v>
      </c>
      <c r="H45" s="36">
        <f>SUM(H42:H44)</f>
        <v>18149</v>
      </c>
      <c r="I45" s="16"/>
      <c r="J45" s="16"/>
      <c r="K45" s="16"/>
      <c r="L45" s="16"/>
      <c r="M45" s="39"/>
    </row>
    <row r="46" spans="1:13" ht="11.25" customHeight="1">
      <c r="A46" s="41"/>
      <c r="B46" s="16"/>
      <c r="C46" s="16"/>
      <c r="D46" s="16"/>
      <c r="E46" s="16"/>
      <c r="F46" s="16"/>
      <c r="G46" s="38"/>
      <c r="H46" s="38"/>
      <c r="I46" s="16"/>
      <c r="J46" s="16"/>
      <c r="K46" s="16"/>
      <c r="L46" s="16"/>
      <c r="M46" s="39"/>
    </row>
    <row r="47" spans="1:13" ht="15.75">
      <c r="A47" s="41" t="s">
        <v>77</v>
      </c>
      <c r="B47" s="16"/>
      <c r="C47" s="16"/>
      <c r="D47" s="16"/>
      <c r="E47" s="16"/>
      <c r="F47" s="16"/>
      <c r="G47" s="38"/>
      <c r="H47" s="38"/>
      <c r="I47" s="16"/>
      <c r="J47" s="16"/>
      <c r="K47" s="16"/>
      <c r="L47" s="16"/>
      <c r="M47" s="39"/>
    </row>
    <row r="48" spans="1:13" ht="15.75">
      <c r="A48" s="35"/>
      <c r="B48" s="37" t="s">
        <v>50</v>
      </c>
      <c r="C48" s="16"/>
      <c r="D48" s="16"/>
      <c r="E48" s="16"/>
      <c r="F48" s="16"/>
      <c r="G48" s="38">
        <v>30002</v>
      </c>
      <c r="H48" s="38">
        <v>21718</v>
      </c>
      <c r="I48" s="16"/>
      <c r="J48" s="16"/>
      <c r="K48" s="16"/>
      <c r="L48" s="16"/>
      <c r="M48" s="16"/>
    </row>
    <row r="49" spans="1:13" ht="15.75">
      <c r="A49" s="35"/>
      <c r="B49" s="37" t="s">
        <v>79</v>
      </c>
      <c r="C49" s="16"/>
      <c r="D49" s="16"/>
      <c r="E49" s="16"/>
      <c r="F49" s="16"/>
      <c r="G49" s="38">
        <v>11769</v>
      </c>
      <c r="H49" s="38">
        <v>10783</v>
      </c>
      <c r="I49" s="16"/>
      <c r="J49" s="16"/>
      <c r="K49" s="16"/>
      <c r="L49" s="16"/>
      <c r="M49" s="16"/>
    </row>
    <row r="50" spans="1:13" ht="15.75">
      <c r="A50" s="35"/>
      <c r="B50" s="37" t="s">
        <v>51</v>
      </c>
      <c r="C50" s="16"/>
      <c r="D50" s="16"/>
      <c r="E50" s="16"/>
      <c r="F50" s="16"/>
      <c r="G50" s="38">
        <v>5051</v>
      </c>
      <c r="H50" s="38">
        <v>5534</v>
      </c>
      <c r="I50" s="16"/>
      <c r="J50" s="16"/>
      <c r="K50" s="16"/>
      <c r="L50" s="16"/>
      <c r="M50" s="16"/>
    </row>
    <row r="51" spans="1:13" ht="15.75">
      <c r="A51" s="35"/>
      <c r="B51" s="37" t="s">
        <v>112</v>
      </c>
      <c r="C51" s="16"/>
      <c r="D51" s="16"/>
      <c r="E51" s="16"/>
      <c r="F51" s="16"/>
      <c r="G51" s="38">
        <f>336+2105</f>
        <v>2441</v>
      </c>
      <c r="H51" s="38">
        <v>888</v>
      </c>
      <c r="I51" s="16"/>
      <c r="J51" s="16"/>
      <c r="K51" s="16"/>
      <c r="L51" s="16"/>
      <c r="M51" s="16"/>
    </row>
    <row r="52" spans="1:13" ht="15.75">
      <c r="A52" s="35"/>
      <c r="B52" s="37" t="s">
        <v>111</v>
      </c>
      <c r="C52" s="16"/>
      <c r="D52" s="16"/>
      <c r="E52" s="16"/>
      <c r="F52" s="16"/>
      <c r="G52" s="38">
        <f>50026+7424-G53</f>
        <v>12339</v>
      </c>
      <c r="H52" s="38">
        <v>5626</v>
      </c>
      <c r="I52" s="16"/>
      <c r="J52" s="16"/>
      <c r="K52" s="16"/>
      <c r="L52" s="16"/>
      <c r="M52" s="16"/>
    </row>
    <row r="53" spans="1:13" ht="15.75">
      <c r="A53" s="35"/>
      <c r="B53" s="37" t="s">
        <v>110</v>
      </c>
      <c r="C53" s="16"/>
      <c r="D53" s="16"/>
      <c r="E53" s="16"/>
      <c r="F53" s="16"/>
      <c r="G53" s="38">
        <v>45111</v>
      </c>
      <c r="H53" s="38">
        <v>24352</v>
      </c>
      <c r="I53" s="16"/>
      <c r="J53" s="16"/>
      <c r="K53" s="16"/>
      <c r="L53" s="16"/>
      <c r="M53" s="16"/>
    </row>
    <row r="54" spans="1:13" ht="15.75">
      <c r="A54" s="35"/>
      <c r="B54" s="16" t="s">
        <v>78</v>
      </c>
      <c r="C54" s="16"/>
      <c r="D54" s="16"/>
      <c r="E54" s="16"/>
      <c r="F54" s="16"/>
      <c r="G54" s="38">
        <v>716</v>
      </c>
      <c r="H54" s="38">
        <v>362</v>
      </c>
      <c r="I54" s="16"/>
      <c r="J54" s="16"/>
      <c r="K54" s="16"/>
      <c r="L54" s="16"/>
      <c r="M54" s="16"/>
    </row>
    <row r="55" spans="1:13" ht="15.75">
      <c r="A55" s="35"/>
      <c r="B55" s="37" t="s">
        <v>127</v>
      </c>
      <c r="C55" s="16"/>
      <c r="D55" s="16"/>
      <c r="E55" s="16"/>
      <c r="F55" s="16"/>
      <c r="G55" s="38">
        <v>0</v>
      </c>
      <c r="H55" s="38">
        <v>2</v>
      </c>
      <c r="I55" s="16"/>
      <c r="J55" s="16"/>
      <c r="K55" s="16"/>
      <c r="L55" s="16"/>
      <c r="M55" s="16"/>
    </row>
    <row r="56" spans="1:13" ht="15.75">
      <c r="A56" s="35"/>
      <c r="B56" s="33"/>
      <c r="C56" s="16"/>
      <c r="D56" s="16"/>
      <c r="E56" s="16"/>
      <c r="F56" s="16"/>
      <c r="G56" s="36">
        <f>SUM(G48:G55)</f>
        <v>107429</v>
      </c>
      <c r="H56" s="36">
        <f>SUM(H48:H55)</f>
        <v>69265</v>
      </c>
      <c r="I56" s="16"/>
      <c r="J56" s="16"/>
      <c r="K56" s="16"/>
      <c r="L56" s="16"/>
      <c r="M56" s="16"/>
    </row>
    <row r="57" spans="1:13" ht="9" customHeight="1">
      <c r="A57" s="35"/>
      <c r="B57" s="33"/>
      <c r="C57" s="16"/>
      <c r="D57" s="16"/>
      <c r="E57" s="16"/>
      <c r="F57" s="16"/>
      <c r="G57" s="38"/>
      <c r="H57" s="38"/>
      <c r="I57" s="16"/>
      <c r="J57" s="16"/>
      <c r="K57" s="16"/>
      <c r="L57" s="16"/>
      <c r="M57" s="16"/>
    </row>
    <row r="58" spans="1:13" ht="15.75">
      <c r="A58" s="47" t="s">
        <v>128</v>
      </c>
      <c r="B58" s="33"/>
      <c r="C58" s="16"/>
      <c r="D58" s="16"/>
      <c r="E58" s="16"/>
      <c r="F58" s="16"/>
      <c r="G58" s="38">
        <v>0</v>
      </c>
      <c r="H58" s="38">
        <v>42</v>
      </c>
      <c r="I58" s="16"/>
      <c r="J58" s="16"/>
      <c r="K58" s="16"/>
      <c r="L58" s="16"/>
      <c r="M58" s="16"/>
    </row>
    <row r="59" spans="1:13" ht="15.75">
      <c r="A59" s="47" t="s">
        <v>82</v>
      </c>
      <c r="B59" s="33"/>
      <c r="C59" s="16"/>
      <c r="D59" s="16"/>
      <c r="E59" s="16"/>
      <c r="F59" s="16"/>
      <c r="G59" s="36">
        <f>G45+G56+G58</f>
        <v>124470</v>
      </c>
      <c r="H59" s="36">
        <f>H45+H56+H58</f>
        <v>87456</v>
      </c>
      <c r="I59" s="16"/>
      <c r="J59" s="16"/>
      <c r="K59" s="16"/>
      <c r="L59" s="16"/>
      <c r="M59" s="16"/>
    </row>
    <row r="60" spans="1:13" ht="9.75" customHeight="1">
      <c r="A60" s="35"/>
      <c r="B60" s="33"/>
      <c r="C60" s="16"/>
      <c r="D60" s="16"/>
      <c r="E60" s="16"/>
      <c r="F60" s="16"/>
      <c r="G60" s="38"/>
      <c r="H60" s="38"/>
      <c r="I60" s="16"/>
      <c r="J60" s="16"/>
      <c r="K60" s="16"/>
      <c r="L60" s="16"/>
      <c r="M60" s="16"/>
    </row>
    <row r="61" spans="1:13" ht="16.5" thickBot="1">
      <c r="A61" s="47" t="s">
        <v>83</v>
      </c>
      <c r="B61" s="33"/>
      <c r="C61" s="16"/>
      <c r="D61" s="16"/>
      <c r="E61" s="16"/>
      <c r="F61" s="16"/>
      <c r="G61" s="48">
        <f>+G39+G59</f>
        <v>194232</v>
      </c>
      <c r="H61" s="48">
        <f>H37+H59</f>
        <v>156586</v>
      </c>
      <c r="I61" s="16"/>
      <c r="J61" s="16"/>
      <c r="K61" s="16"/>
      <c r="L61" s="16"/>
      <c r="M61" s="16"/>
    </row>
    <row r="62" spans="1:13" ht="10.5" customHeight="1" thickTop="1">
      <c r="A62" s="35"/>
      <c r="B62" s="33"/>
      <c r="C62" s="16"/>
      <c r="D62" s="16"/>
      <c r="E62" s="16"/>
      <c r="F62" s="16"/>
      <c r="G62" s="38"/>
      <c r="H62" s="38"/>
      <c r="I62" s="16"/>
      <c r="J62" s="16"/>
      <c r="K62" s="16"/>
      <c r="L62" s="16"/>
      <c r="M62" s="16"/>
    </row>
    <row r="63" spans="1:13" s="4" customFormat="1" ht="15.75">
      <c r="A63" s="42" t="s">
        <v>105</v>
      </c>
      <c r="B63" s="43"/>
      <c r="C63" s="43"/>
      <c r="D63" s="43"/>
      <c r="E63" s="43"/>
      <c r="F63" s="43"/>
      <c r="G63" s="44">
        <f>G39/302471.5</f>
        <v>0.2306399115288548</v>
      </c>
      <c r="H63" s="44">
        <f>H37/275000</f>
        <v>0.2513818181818182</v>
      </c>
      <c r="I63" s="31"/>
      <c r="J63" s="31"/>
      <c r="K63" s="31"/>
      <c r="L63" s="31"/>
      <c r="M63" s="31"/>
    </row>
    <row r="64" spans="1:13" s="4" customFormat="1" ht="12" customHeight="1">
      <c r="A64" s="42"/>
      <c r="B64" s="43"/>
      <c r="C64" s="43"/>
      <c r="D64" s="43"/>
      <c r="E64" s="43"/>
      <c r="F64" s="43"/>
      <c r="G64" s="44"/>
      <c r="H64" s="44"/>
      <c r="I64" s="31"/>
      <c r="J64" s="31"/>
      <c r="K64" s="31"/>
      <c r="L64" s="31"/>
      <c r="M64" s="31"/>
    </row>
    <row r="65" spans="1:13" ht="3.75" customHeight="1">
      <c r="A65" s="16"/>
      <c r="B65" s="16"/>
      <c r="C65" s="16"/>
      <c r="D65" s="16"/>
      <c r="E65" s="16"/>
      <c r="F65" s="16"/>
      <c r="G65" s="14"/>
      <c r="H65" s="14"/>
      <c r="I65" s="16"/>
      <c r="J65" s="16"/>
      <c r="K65" s="16"/>
      <c r="L65" s="16"/>
      <c r="M65" s="16"/>
    </row>
    <row r="66" spans="1:13" ht="1.5" customHeight="1">
      <c r="A66" s="16"/>
      <c r="B66" s="16"/>
      <c r="C66" s="16"/>
      <c r="D66" s="16"/>
      <c r="E66" s="16"/>
      <c r="F66" s="16"/>
      <c r="G66" s="14"/>
      <c r="H66" s="14"/>
      <c r="I66" s="16"/>
      <c r="J66" s="16"/>
      <c r="K66" s="16"/>
      <c r="L66" s="16"/>
      <c r="M66" s="16"/>
    </row>
    <row r="67" spans="1:13" ht="30" customHeight="1">
      <c r="A67" s="193" t="s">
        <v>174</v>
      </c>
      <c r="B67" s="194"/>
      <c r="C67" s="194"/>
      <c r="D67" s="194"/>
      <c r="E67" s="194"/>
      <c r="F67" s="194"/>
      <c r="G67" s="194"/>
      <c r="H67" s="194"/>
      <c r="I67" s="16"/>
      <c r="J67" s="16"/>
      <c r="K67" s="16"/>
      <c r="L67" s="16"/>
      <c r="M67" s="16"/>
    </row>
    <row r="68" spans="1:13" ht="15" customHeight="1">
      <c r="A68" s="16"/>
      <c r="B68" s="16"/>
      <c r="C68" s="16"/>
      <c r="D68" s="16"/>
      <c r="E68" s="16"/>
      <c r="F68" s="16"/>
      <c r="G68" s="14"/>
      <c r="H68" s="14"/>
      <c r="I68" s="16"/>
      <c r="J68" s="16"/>
      <c r="K68" s="16"/>
      <c r="L68" s="16"/>
      <c r="M68" s="16"/>
    </row>
    <row r="69" spans="1:13" ht="45" customHeight="1">
      <c r="A69" s="195" t="s">
        <v>152</v>
      </c>
      <c r="B69" s="194"/>
      <c r="C69" s="194"/>
      <c r="D69" s="194"/>
      <c r="E69" s="194"/>
      <c r="F69" s="194"/>
      <c r="G69" s="194"/>
      <c r="H69" s="194"/>
      <c r="I69" s="16"/>
      <c r="J69" s="16"/>
      <c r="K69" s="16"/>
      <c r="L69" s="16"/>
      <c r="M69" s="16"/>
    </row>
    <row r="70" spans="1:13" ht="15.75">
      <c r="A70" s="31"/>
      <c r="B70" s="31"/>
      <c r="C70" s="31"/>
      <c r="D70" s="31"/>
      <c r="E70" s="45"/>
      <c r="F70" s="45"/>
      <c r="G70" s="46"/>
      <c r="H70" s="46"/>
      <c r="I70" s="16"/>
      <c r="J70" s="16"/>
      <c r="K70" s="16"/>
      <c r="L70" s="16"/>
      <c r="M70" s="16"/>
    </row>
    <row r="71" spans="1:13" ht="15.75">
      <c r="A71" s="31"/>
      <c r="B71" s="16"/>
      <c r="C71" s="16"/>
      <c r="D71" s="16"/>
      <c r="E71" s="16"/>
      <c r="F71" s="16"/>
      <c r="G71" s="14"/>
      <c r="H71" s="14"/>
      <c r="I71" s="16"/>
      <c r="J71" s="16"/>
      <c r="K71" s="16"/>
      <c r="L71" s="16"/>
      <c r="M71" s="16"/>
    </row>
    <row r="72" spans="1:13" ht="15.75">
      <c r="A72" s="16"/>
      <c r="B72" s="16"/>
      <c r="C72" s="16"/>
      <c r="D72" s="16"/>
      <c r="E72" s="16"/>
      <c r="F72" s="16"/>
      <c r="G72" s="14"/>
      <c r="H72" s="14"/>
      <c r="I72" s="16"/>
      <c r="J72" s="16"/>
      <c r="K72" s="16"/>
      <c r="L72" s="16"/>
      <c r="M72" s="16"/>
    </row>
    <row r="73" spans="1:13" ht="15.75">
      <c r="A73" s="16"/>
      <c r="B73" s="16"/>
      <c r="C73" s="16"/>
      <c r="D73" s="16"/>
      <c r="E73" s="16"/>
      <c r="F73" s="16"/>
      <c r="G73" s="178"/>
      <c r="H73" s="14"/>
      <c r="I73" s="16"/>
      <c r="J73" s="16"/>
      <c r="K73" s="16"/>
      <c r="L73" s="16"/>
      <c r="M73" s="16"/>
    </row>
    <row r="74" spans="1:13" ht="15.75">
      <c r="A74" s="16"/>
      <c r="B74" s="16"/>
      <c r="C74" s="16"/>
      <c r="D74" s="16"/>
      <c r="E74" s="16"/>
      <c r="F74" s="16"/>
      <c r="G74" s="178"/>
      <c r="H74" s="14"/>
      <c r="I74" s="16"/>
      <c r="J74" s="16"/>
      <c r="K74" s="16"/>
      <c r="L74" s="16"/>
      <c r="M74" s="16"/>
    </row>
    <row r="75" spans="1:13" ht="15.75">
      <c r="A75" s="16"/>
      <c r="B75" s="16"/>
      <c r="C75" s="16"/>
      <c r="D75" s="16"/>
      <c r="E75" s="16"/>
      <c r="F75" s="16"/>
      <c r="G75" s="14"/>
      <c r="H75" s="14"/>
      <c r="I75" s="16"/>
      <c r="J75" s="16"/>
      <c r="K75" s="16"/>
      <c r="L75" s="16"/>
      <c r="M75" s="16"/>
    </row>
    <row r="76" spans="1:13" ht="15.75">
      <c r="A76" s="16"/>
      <c r="B76" s="16"/>
      <c r="C76" s="16"/>
      <c r="D76" s="16"/>
      <c r="E76" s="16"/>
      <c r="F76" s="16"/>
      <c r="G76" s="14"/>
      <c r="H76" s="14"/>
      <c r="I76" s="16"/>
      <c r="J76" s="16"/>
      <c r="K76" s="16"/>
      <c r="L76" s="16"/>
      <c r="M76" s="16"/>
    </row>
    <row r="77" spans="1:13" ht="15.75">
      <c r="A77" s="16"/>
      <c r="B77" s="16"/>
      <c r="C77" s="16"/>
      <c r="D77" s="16"/>
      <c r="E77" s="16"/>
      <c r="F77" s="16"/>
      <c r="G77" s="14"/>
      <c r="H77" s="14"/>
      <c r="I77" s="16"/>
      <c r="J77" s="16"/>
      <c r="K77" s="16"/>
      <c r="L77" s="16"/>
      <c r="M77" s="16"/>
    </row>
    <row r="78" spans="1:13" ht="15.75">
      <c r="A78" s="16"/>
      <c r="B78" s="16"/>
      <c r="C78" s="16"/>
      <c r="D78" s="16"/>
      <c r="E78" s="16"/>
      <c r="F78" s="16"/>
      <c r="G78" s="14"/>
      <c r="H78" s="14"/>
      <c r="I78" s="16"/>
      <c r="J78" s="16"/>
      <c r="K78" s="16"/>
      <c r="L78" s="16"/>
      <c r="M78" s="16"/>
    </row>
    <row r="79" spans="1:13" ht="15.75">
      <c r="A79" s="16"/>
      <c r="B79" s="16"/>
      <c r="C79" s="16"/>
      <c r="D79" s="16"/>
      <c r="E79" s="16"/>
      <c r="F79" s="16"/>
      <c r="G79" s="14"/>
      <c r="H79" s="14"/>
      <c r="I79" s="16"/>
      <c r="J79" s="16"/>
      <c r="K79" s="16"/>
      <c r="L79" s="16"/>
      <c r="M79" s="16"/>
    </row>
    <row r="80" spans="1:13" ht="15.75">
      <c r="A80" s="16"/>
      <c r="B80" s="16"/>
      <c r="C80" s="16"/>
      <c r="D80" s="16"/>
      <c r="E80" s="16"/>
      <c r="F80" s="16"/>
      <c r="G80" s="14"/>
      <c r="H80" s="14"/>
      <c r="I80" s="16"/>
      <c r="J80" s="16"/>
      <c r="K80" s="16"/>
      <c r="L80" s="16"/>
      <c r="M80" s="16"/>
    </row>
    <row r="81" spans="1:13" ht="15.75">
      <c r="A81" s="16"/>
      <c r="B81" s="16"/>
      <c r="C81" s="16"/>
      <c r="D81" s="16"/>
      <c r="E81" s="16"/>
      <c r="F81" s="16"/>
      <c r="G81" s="14"/>
      <c r="H81" s="14"/>
      <c r="I81" s="16"/>
      <c r="J81" s="16"/>
      <c r="K81" s="16"/>
      <c r="L81" s="16"/>
      <c r="M81" s="16"/>
    </row>
    <row r="82" spans="1:13" ht="15.75">
      <c r="A82" s="16"/>
      <c r="B82" s="16"/>
      <c r="C82" s="16"/>
      <c r="D82" s="16"/>
      <c r="E82" s="16"/>
      <c r="F82" s="16"/>
      <c r="G82" s="14"/>
      <c r="H82" s="14"/>
      <c r="I82" s="16"/>
      <c r="J82" s="16"/>
      <c r="K82" s="16"/>
      <c r="L82" s="16"/>
      <c r="M82" s="16"/>
    </row>
    <row r="83" spans="1:13" ht="15.75">
      <c r="A83" s="16"/>
      <c r="B83" s="16"/>
      <c r="C83" s="16"/>
      <c r="D83" s="16"/>
      <c r="E83" s="16"/>
      <c r="F83" s="16"/>
      <c r="G83" s="14"/>
      <c r="H83" s="14"/>
      <c r="I83" s="16"/>
      <c r="J83" s="16"/>
      <c r="K83" s="16"/>
      <c r="L83" s="16"/>
      <c r="M83" s="16"/>
    </row>
  </sheetData>
  <mergeCells count="2">
    <mergeCell ref="A67:H67"/>
    <mergeCell ref="A69:H69"/>
  </mergeCells>
  <printOptions horizontalCentered="1"/>
  <pageMargins left="0.1968503937007874" right="0.1968503937007874" top="0.5905511811023623" bottom="0.5905511811023623" header="0" footer="0"/>
  <pageSetup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P162"/>
  <sheetViews>
    <sheetView workbookViewId="0" topLeftCell="A1">
      <selection activeCell="O9" sqref="O9"/>
    </sheetView>
  </sheetViews>
  <sheetFormatPr defaultColWidth="9.00390625" defaultRowHeight="15.75"/>
  <cols>
    <col min="1" max="1" width="6.25390625" style="1" customWidth="1"/>
    <col min="2" max="2" width="10.75390625" style="1" customWidth="1"/>
    <col min="3" max="3" width="5.625" style="1" customWidth="1"/>
    <col min="4" max="4" width="7.00390625" style="1" customWidth="1"/>
    <col min="5" max="5" width="2.125" style="1" customWidth="1"/>
    <col min="6" max="6" width="13.00390625" style="3" bestFit="1" customWidth="1"/>
    <col min="7" max="7" width="16.875" style="3" bestFit="1" customWidth="1"/>
    <col min="8" max="8" width="12.625" style="9" bestFit="1" customWidth="1"/>
    <col min="9" max="9" width="16.875" style="1" customWidth="1"/>
    <col min="10" max="10" width="9.375" style="1" customWidth="1"/>
    <col min="11" max="14" width="8.00390625" style="1" customWidth="1"/>
    <col min="15" max="15" width="13.00390625" style="1" bestFit="1" customWidth="1"/>
    <col min="16" max="16" width="12.375" style="1" bestFit="1" customWidth="1"/>
    <col min="17" max="16384" width="8.00390625" style="1" customWidth="1"/>
  </cols>
  <sheetData>
    <row r="1" spans="1:15" ht="15.75">
      <c r="A1" s="11" t="s">
        <v>55</v>
      </c>
      <c r="B1" s="12"/>
      <c r="C1" s="13"/>
      <c r="D1" s="13"/>
      <c r="E1" s="13"/>
      <c r="F1" s="13"/>
      <c r="G1" s="13"/>
      <c r="H1" s="49"/>
      <c r="I1" s="26"/>
      <c r="J1" s="26"/>
      <c r="K1" s="26"/>
      <c r="L1" s="26"/>
      <c r="M1" s="26"/>
      <c r="N1" s="26"/>
      <c r="O1" s="26"/>
    </row>
    <row r="2" spans="1:15" ht="15.75">
      <c r="A2" s="17" t="s">
        <v>0</v>
      </c>
      <c r="B2" s="50"/>
      <c r="C2" s="13"/>
      <c r="D2" s="13"/>
      <c r="E2" s="13"/>
      <c r="F2" s="13"/>
      <c r="G2" s="13"/>
      <c r="H2" s="51"/>
      <c r="I2" s="26"/>
      <c r="J2" s="26"/>
      <c r="K2" s="26"/>
      <c r="L2" s="26"/>
      <c r="M2" s="26"/>
      <c r="N2" s="26"/>
      <c r="O2" s="26"/>
    </row>
    <row r="3" spans="1:15" ht="15.75">
      <c r="A3" s="18" t="s">
        <v>53</v>
      </c>
      <c r="B3" s="12"/>
      <c r="C3" s="13"/>
      <c r="D3" s="13"/>
      <c r="E3" s="13"/>
      <c r="F3" s="13"/>
      <c r="G3" s="13"/>
      <c r="H3" s="52"/>
      <c r="I3" s="53"/>
      <c r="J3" s="53"/>
      <c r="K3" s="53"/>
      <c r="L3" s="53"/>
      <c r="M3" s="53"/>
      <c r="N3" s="53"/>
      <c r="O3" s="53"/>
    </row>
    <row r="4" spans="1:15" ht="9.75" customHeight="1">
      <c r="A4" s="17"/>
      <c r="B4" s="12"/>
      <c r="C4" s="13"/>
      <c r="D4" s="13"/>
      <c r="E4" s="13"/>
      <c r="F4" s="13"/>
      <c r="G4" s="13"/>
      <c r="H4" s="52"/>
      <c r="I4" s="53"/>
      <c r="J4" s="53"/>
      <c r="K4" s="53"/>
      <c r="L4" s="53"/>
      <c r="M4" s="53"/>
      <c r="N4" s="53"/>
      <c r="O4" s="53"/>
    </row>
    <row r="5" spans="1:15" ht="15.75">
      <c r="A5" s="11" t="s">
        <v>20</v>
      </c>
      <c r="B5" s="12"/>
      <c r="C5" s="13"/>
      <c r="D5" s="13"/>
      <c r="E5" s="13"/>
      <c r="F5" s="13"/>
      <c r="G5" s="13"/>
      <c r="H5" s="52"/>
      <c r="I5" s="53"/>
      <c r="J5" s="53"/>
      <c r="K5" s="53"/>
      <c r="L5" s="53"/>
      <c r="M5" s="53"/>
      <c r="N5" s="53"/>
      <c r="O5" s="53"/>
    </row>
    <row r="6" spans="1:15" ht="15.75">
      <c r="A6" s="11" t="s">
        <v>145</v>
      </c>
      <c r="B6" s="12"/>
      <c r="C6" s="13"/>
      <c r="D6" s="13"/>
      <c r="E6" s="13"/>
      <c r="F6" s="13"/>
      <c r="G6" s="13"/>
      <c r="H6" s="52"/>
      <c r="I6" s="53"/>
      <c r="J6" s="53"/>
      <c r="K6" s="53"/>
      <c r="L6" s="53"/>
      <c r="M6" s="53"/>
      <c r="N6" s="53"/>
      <c r="O6" s="53"/>
    </row>
    <row r="7" spans="1:15" ht="15.75">
      <c r="A7" s="17" t="s">
        <v>21</v>
      </c>
      <c r="B7" s="12"/>
      <c r="C7" s="13"/>
      <c r="D7" s="13"/>
      <c r="E7" s="13"/>
      <c r="F7" s="13"/>
      <c r="G7" s="13"/>
      <c r="H7" s="52"/>
      <c r="I7" s="53"/>
      <c r="J7" s="53"/>
      <c r="K7" s="53"/>
      <c r="L7" s="53"/>
      <c r="M7" s="53"/>
      <c r="N7" s="53"/>
      <c r="O7" s="53"/>
    </row>
    <row r="8" spans="1:15" ht="9.75" customHeight="1">
      <c r="A8" s="53"/>
      <c r="B8" s="53"/>
      <c r="C8" s="53"/>
      <c r="D8" s="53"/>
      <c r="E8" s="53"/>
      <c r="F8" s="54"/>
      <c r="G8" s="54"/>
      <c r="H8" s="55"/>
      <c r="I8" s="53"/>
      <c r="J8" s="53"/>
      <c r="K8" s="53"/>
      <c r="L8" s="53"/>
      <c r="M8" s="53"/>
      <c r="N8" s="53"/>
      <c r="O8" s="53"/>
    </row>
    <row r="9" spans="1:15" ht="15.75">
      <c r="A9" s="53"/>
      <c r="B9" s="53"/>
      <c r="C9" s="53"/>
      <c r="D9" s="53"/>
      <c r="E9" s="53"/>
      <c r="F9" s="196" t="s">
        <v>46</v>
      </c>
      <c r="G9" s="196"/>
      <c r="H9" s="196" t="s">
        <v>52</v>
      </c>
      <c r="I9" s="196"/>
      <c r="J9" s="56"/>
      <c r="K9" s="56"/>
      <c r="L9" s="56"/>
      <c r="M9" s="56"/>
      <c r="N9" s="56"/>
      <c r="O9" s="56"/>
    </row>
    <row r="10" spans="1:15" ht="15.75">
      <c r="A10" s="56"/>
      <c r="B10" s="56"/>
      <c r="C10" s="56"/>
      <c r="D10" s="56"/>
      <c r="E10" s="56"/>
      <c r="F10" s="57" t="s">
        <v>19</v>
      </c>
      <c r="G10" s="57" t="s">
        <v>47</v>
      </c>
      <c r="H10" s="57" t="s">
        <v>19</v>
      </c>
      <c r="I10" s="57" t="s">
        <v>47</v>
      </c>
      <c r="J10" s="58"/>
      <c r="K10" s="58"/>
      <c r="L10" s="58"/>
      <c r="M10" s="58"/>
      <c r="N10" s="58"/>
      <c r="O10" s="58"/>
    </row>
    <row r="11" spans="1:15" ht="15.75">
      <c r="A11" s="58"/>
      <c r="B11" s="58"/>
      <c r="C11" s="58"/>
      <c r="D11" s="59"/>
      <c r="E11" s="59"/>
      <c r="F11" s="57" t="s">
        <v>22</v>
      </c>
      <c r="G11" s="57" t="s">
        <v>36</v>
      </c>
      <c r="H11" s="60" t="s">
        <v>37</v>
      </c>
      <c r="I11" s="60" t="s">
        <v>38</v>
      </c>
      <c r="J11" s="58"/>
      <c r="K11" s="58"/>
      <c r="L11" s="58"/>
      <c r="M11" s="58"/>
      <c r="N11" s="58"/>
      <c r="O11" s="58"/>
    </row>
    <row r="12" spans="1:15" ht="15.75">
      <c r="A12" s="58"/>
      <c r="B12" s="58"/>
      <c r="C12" s="58"/>
      <c r="D12" s="59"/>
      <c r="E12" s="59"/>
      <c r="F12" s="61" t="str">
        <f>'BS'!G6</f>
        <v>31 Dec 2007</v>
      </c>
      <c r="G12" s="61" t="str">
        <f>I12</f>
        <v>31 Dec 2006</v>
      </c>
      <c r="H12" s="61" t="str">
        <f>+F12</f>
        <v>31 Dec 2007</v>
      </c>
      <c r="I12" s="61" t="str">
        <f>'BS'!H6</f>
        <v>31 Dec 2006</v>
      </c>
      <c r="J12" s="16"/>
      <c r="K12" s="16"/>
      <c r="L12" s="16"/>
      <c r="M12" s="16"/>
      <c r="N12" s="16"/>
      <c r="O12" s="16"/>
    </row>
    <row r="13" spans="1:15" ht="15.75">
      <c r="A13" s="16"/>
      <c r="B13" s="16"/>
      <c r="C13" s="16"/>
      <c r="D13" s="62"/>
      <c r="E13" s="62"/>
      <c r="F13" s="63" t="s">
        <v>1</v>
      </c>
      <c r="G13" s="63" t="s">
        <v>1</v>
      </c>
      <c r="H13" s="63" t="s">
        <v>1</v>
      </c>
      <c r="I13" s="63" t="s">
        <v>1</v>
      </c>
      <c r="J13" s="16"/>
      <c r="K13" s="16"/>
      <c r="L13" s="16"/>
      <c r="M13" s="16"/>
      <c r="N13" s="16"/>
      <c r="O13" s="16"/>
    </row>
    <row r="14" spans="1:15" ht="15.75">
      <c r="A14" s="31" t="s">
        <v>56</v>
      </c>
      <c r="B14" s="16"/>
      <c r="C14" s="16"/>
      <c r="D14" s="62"/>
      <c r="E14" s="62"/>
      <c r="F14" s="64">
        <v>36211</v>
      </c>
      <c r="G14" s="64">
        <v>28997</v>
      </c>
      <c r="H14" s="64">
        <v>153043</v>
      </c>
      <c r="I14" s="65">
        <v>118571</v>
      </c>
      <c r="J14" s="64"/>
      <c r="K14" s="16"/>
      <c r="L14" s="16"/>
      <c r="M14" s="16"/>
      <c r="N14" s="16"/>
      <c r="O14" s="16"/>
    </row>
    <row r="15" spans="1:15" ht="15.75">
      <c r="A15" s="16" t="s">
        <v>16</v>
      </c>
      <c r="B15" s="16"/>
      <c r="C15" s="16"/>
      <c r="D15" s="62"/>
      <c r="E15" s="62"/>
      <c r="F15" s="67">
        <f>-39157-18</f>
        <v>-39175</v>
      </c>
      <c r="G15" s="67">
        <v>-25082</v>
      </c>
      <c r="H15" s="68">
        <f>-144761-18</f>
        <v>-144779</v>
      </c>
      <c r="I15" s="67">
        <v>-102457</v>
      </c>
      <c r="J15" s="64"/>
      <c r="K15" s="16"/>
      <c r="L15" s="16"/>
      <c r="M15" s="16"/>
      <c r="N15" s="16"/>
      <c r="O15" s="16"/>
    </row>
    <row r="16" spans="1:15" ht="15.75">
      <c r="A16" s="16" t="s">
        <v>165</v>
      </c>
      <c r="B16" s="16"/>
      <c r="C16" s="16"/>
      <c r="D16" s="62"/>
      <c r="E16" s="62"/>
      <c r="F16" s="38">
        <f>SUM(F14:F15)</f>
        <v>-2964</v>
      </c>
      <c r="G16" s="38">
        <f>SUM(G14:G15)</f>
        <v>3915</v>
      </c>
      <c r="H16" s="38">
        <f>+H14+H15</f>
        <v>8264</v>
      </c>
      <c r="I16" s="69">
        <f>SUM(I14:I15)</f>
        <v>16114</v>
      </c>
      <c r="J16" s="64"/>
      <c r="K16" s="16"/>
      <c r="L16" s="16"/>
      <c r="M16" s="16"/>
      <c r="N16" s="16"/>
      <c r="O16" s="16"/>
    </row>
    <row r="17" spans="1:15" ht="15.75">
      <c r="A17" s="16" t="s">
        <v>84</v>
      </c>
      <c r="B17" s="16"/>
      <c r="C17" s="16"/>
      <c r="D17" s="62"/>
      <c r="E17" s="62"/>
      <c r="F17" s="38">
        <v>398</v>
      </c>
      <c r="G17" s="38">
        <v>117</v>
      </c>
      <c r="H17" s="38">
        <v>1135</v>
      </c>
      <c r="I17" s="70">
        <v>1141</v>
      </c>
      <c r="J17" s="64"/>
      <c r="K17" s="16"/>
      <c r="L17" s="16"/>
      <c r="M17" s="16"/>
      <c r="N17" s="16"/>
      <c r="O17" s="16"/>
    </row>
    <row r="18" spans="1:15" ht="15.75">
      <c r="A18" s="16" t="s">
        <v>85</v>
      </c>
      <c r="B18" s="16"/>
      <c r="C18" s="16"/>
      <c r="D18" s="62"/>
      <c r="E18" s="62"/>
      <c r="F18" s="38">
        <f>-3680-83-1+18</f>
        <v>-3746</v>
      </c>
      <c r="G18" s="38">
        <v>-3143</v>
      </c>
      <c r="H18" s="38">
        <f>-11813-327+18</f>
        <v>-12122</v>
      </c>
      <c r="I18" s="38">
        <v>-10333</v>
      </c>
      <c r="J18" s="64"/>
      <c r="K18" s="16"/>
      <c r="L18" s="16"/>
      <c r="M18" s="16"/>
      <c r="N18" s="16"/>
      <c r="O18" s="16"/>
    </row>
    <row r="19" spans="1:15" ht="15.75">
      <c r="A19" s="84" t="s">
        <v>57</v>
      </c>
      <c r="B19" s="84"/>
      <c r="C19" s="84"/>
      <c r="D19" s="85"/>
      <c r="E19" s="85"/>
      <c r="F19" s="86">
        <v>-1353</v>
      </c>
      <c r="G19" s="86">
        <v>-1013</v>
      </c>
      <c r="H19" s="86">
        <v>-4141</v>
      </c>
      <c r="I19" s="86">
        <v>-3076</v>
      </c>
      <c r="J19" s="64"/>
      <c r="K19" s="16"/>
      <c r="L19" s="16"/>
      <c r="M19" s="16"/>
      <c r="N19" s="16"/>
      <c r="O19" s="16"/>
    </row>
    <row r="20" spans="1:15" ht="15.75">
      <c r="A20" s="71" t="s">
        <v>166</v>
      </c>
      <c r="B20" s="16"/>
      <c r="C20" s="16"/>
      <c r="D20" s="62"/>
      <c r="E20" s="62"/>
      <c r="F20" s="38">
        <f>SUM(F16:F19)</f>
        <v>-7665</v>
      </c>
      <c r="G20" s="38">
        <f>SUM(G16:G19)</f>
        <v>-124</v>
      </c>
      <c r="H20" s="38">
        <f>SUM(H16:H19)</f>
        <v>-6864</v>
      </c>
      <c r="I20" s="38">
        <f>SUM(I16:I19)</f>
        <v>3846</v>
      </c>
      <c r="J20" s="64"/>
      <c r="K20" s="16"/>
      <c r="L20" s="16"/>
      <c r="M20" s="16"/>
      <c r="N20" s="16"/>
      <c r="O20" s="16"/>
    </row>
    <row r="21" spans="1:15" ht="15.75">
      <c r="A21" s="16" t="s">
        <v>167</v>
      </c>
      <c r="B21" s="16"/>
      <c r="C21" s="16"/>
      <c r="D21" s="62"/>
      <c r="E21" s="62"/>
      <c r="F21" s="67">
        <v>352</v>
      </c>
      <c r="G21" s="67">
        <v>-295</v>
      </c>
      <c r="H21" s="67">
        <v>887</v>
      </c>
      <c r="I21" s="67">
        <v>-1387</v>
      </c>
      <c r="J21" s="64"/>
      <c r="K21" s="16"/>
      <c r="L21" s="16"/>
      <c r="M21" s="16"/>
      <c r="N21" s="16"/>
      <c r="O21" s="16"/>
    </row>
    <row r="22" spans="1:15" ht="16.5" thickBot="1">
      <c r="A22" s="71" t="s">
        <v>168</v>
      </c>
      <c r="B22" s="72"/>
      <c r="C22" s="16"/>
      <c r="D22" s="62"/>
      <c r="E22" s="62"/>
      <c r="F22" s="48">
        <f>SUM(F20:F21)</f>
        <v>-7313</v>
      </c>
      <c r="G22" s="48">
        <f>SUM(G20:G21)</f>
        <v>-419</v>
      </c>
      <c r="H22" s="48">
        <f>SUM(H20:H21)</f>
        <v>-5977</v>
      </c>
      <c r="I22" s="48">
        <f>SUM(I20:I21)</f>
        <v>2459</v>
      </c>
      <c r="J22" s="64"/>
      <c r="K22" s="16"/>
      <c r="L22" s="16"/>
      <c r="M22" s="16"/>
      <c r="N22" s="16"/>
      <c r="O22" s="16"/>
    </row>
    <row r="23" spans="1:15" ht="16.5" thickTop="1">
      <c r="A23" s="71"/>
      <c r="B23" s="72"/>
      <c r="C23" s="16"/>
      <c r="D23" s="62"/>
      <c r="E23" s="62"/>
      <c r="F23" s="38"/>
      <c r="G23" s="38"/>
      <c r="H23" s="38"/>
      <c r="I23" s="38"/>
      <c r="J23" s="64"/>
      <c r="K23" s="16"/>
      <c r="L23" s="16"/>
      <c r="M23" s="16"/>
      <c r="N23" s="16"/>
      <c r="O23" s="16"/>
    </row>
    <row r="24" spans="1:15" ht="15.75">
      <c r="A24" s="71" t="s">
        <v>86</v>
      </c>
      <c r="B24" s="72"/>
      <c r="C24" s="16"/>
      <c r="D24" s="62"/>
      <c r="E24" s="62"/>
      <c r="F24" s="38"/>
      <c r="G24" s="38"/>
      <c r="H24" s="38"/>
      <c r="I24" s="38"/>
      <c r="J24" s="64"/>
      <c r="K24" s="16"/>
      <c r="L24" s="16"/>
      <c r="M24" s="16"/>
      <c r="N24" s="16"/>
      <c r="O24" s="16"/>
    </row>
    <row r="25" spans="1:15" ht="15.75">
      <c r="A25" s="71"/>
      <c r="B25" s="76" t="s">
        <v>87</v>
      </c>
      <c r="C25" s="16"/>
      <c r="D25" s="62"/>
      <c r="E25" s="62"/>
      <c r="F25" s="38">
        <f>F22-F26</f>
        <v>-7230</v>
      </c>
      <c r="G25" s="38">
        <f>G22</f>
        <v>-419</v>
      </c>
      <c r="H25" s="38">
        <f>H22-H26</f>
        <v>-5737</v>
      </c>
      <c r="I25" s="38">
        <f>I22</f>
        <v>2459</v>
      </c>
      <c r="J25" s="64"/>
      <c r="K25" s="16"/>
      <c r="L25" s="16"/>
      <c r="M25" s="16"/>
      <c r="N25" s="16"/>
      <c r="O25" s="16"/>
    </row>
    <row r="26" spans="1:15" ht="15.75">
      <c r="A26" s="71"/>
      <c r="B26" s="76" t="s">
        <v>58</v>
      </c>
      <c r="C26" s="16"/>
      <c r="D26" s="62"/>
      <c r="E26" s="62"/>
      <c r="F26" s="38">
        <v>-83</v>
      </c>
      <c r="G26" s="38">
        <v>0</v>
      </c>
      <c r="H26" s="38">
        <v>-240</v>
      </c>
      <c r="I26" s="38">
        <v>0</v>
      </c>
      <c r="J26" s="64"/>
      <c r="K26" s="16"/>
      <c r="L26" s="16"/>
      <c r="M26" s="16"/>
      <c r="N26" s="16"/>
      <c r="O26" s="16"/>
    </row>
    <row r="27" spans="1:15" ht="16.5" thickBot="1">
      <c r="A27" s="71"/>
      <c r="B27" s="72"/>
      <c r="C27" s="16"/>
      <c r="D27" s="62"/>
      <c r="E27" s="62"/>
      <c r="F27" s="48">
        <f>SUM(F25:F26)</f>
        <v>-7313</v>
      </c>
      <c r="G27" s="48">
        <f>SUM(G25:G26)</f>
        <v>-419</v>
      </c>
      <c r="H27" s="48">
        <f>SUM(H25:H26)</f>
        <v>-5977</v>
      </c>
      <c r="I27" s="48">
        <f>SUM(I25:I26)</f>
        <v>2459</v>
      </c>
      <c r="J27" s="64"/>
      <c r="K27" s="16"/>
      <c r="L27" s="16"/>
      <c r="M27" s="16"/>
      <c r="N27" s="16"/>
      <c r="O27" s="16"/>
    </row>
    <row r="28" spans="1:15" ht="16.5" thickTop="1">
      <c r="A28" s="71"/>
      <c r="B28" s="72"/>
      <c r="C28" s="16"/>
      <c r="D28" s="62"/>
      <c r="E28" s="62"/>
      <c r="F28" s="38"/>
      <c r="G28" s="38"/>
      <c r="H28" s="38"/>
      <c r="I28" s="38"/>
      <c r="J28" s="64"/>
      <c r="K28" s="16"/>
      <c r="L28" s="16"/>
      <c r="M28" s="16"/>
      <c r="N28" s="16"/>
      <c r="O28" s="16"/>
    </row>
    <row r="29" spans="1:15" ht="15.75">
      <c r="A29" s="72" t="s">
        <v>153</v>
      </c>
      <c r="B29" s="16"/>
      <c r="C29" s="16"/>
      <c r="D29" s="62"/>
      <c r="E29" s="62"/>
      <c r="F29" s="73"/>
      <c r="G29" s="73"/>
      <c r="H29" s="73"/>
      <c r="I29" s="74"/>
      <c r="J29" s="16"/>
      <c r="K29" s="16"/>
      <c r="L29" s="16"/>
      <c r="M29" s="16"/>
      <c r="N29" s="16"/>
      <c r="O29" s="16"/>
    </row>
    <row r="30" spans="1:15" ht="15.75">
      <c r="A30" s="75" t="s">
        <v>59</v>
      </c>
      <c r="B30" s="72" t="s">
        <v>60</v>
      </c>
      <c r="C30" s="16"/>
      <c r="D30" s="62"/>
      <c r="E30" s="62"/>
      <c r="F30" s="191">
        <f>F25/290951.194*100</f>
        <v>-2.4849528543264885</v>
      </c>
      <c r="G30" s="191">
        <f>G25/275000*100</f>
        <v>-0.15236363636363637</v>
      </c>
      <c r="H30" s="191">
        <f>H25/276354.759*100</f>
        <v>-2.07595484179811</v>
      </c>
      <c r="I30" s="192">
        <f>I25/275000*100</f>
        <v>0.8941818181818181</v>
      </c>
      <c r="J30" s="16"/>
      <c r="K30" s="16"/>
      <c r="L30" s="16"/>
      <c r="M30" s="16"/>
      <c r="N30" s="16"/>
      <c r="O30" s="16"/>
    </row>
    <row r="31" spans="1:15" ht="15.75">
      <c r="A31" s="75" t="s">
        <v>88</v>
      </c>
      <c r="B31" s="76" t="s">
        <v>89</v>
      </c>
      <c r="C31" s="16"/>
      <c r="D31" s="62"/>
      <c r="E31" s="62"/>
      <c r="F31" s="88" t="s">
        <v>35</v>
      </c>
      <c r="G31" s="88" t="s">
        <v>35</v>
      </c>
      <c r="H31" s="88" t="str">
        <f>F31</f>
        <v>N/A</v>
      </c>
      <c r="I31" s="87" t="s">
        <v>35</v>
      </c>
      <c r="J31" s="16"/>
      <c r="K31" s="16"/>
      <c r="L31" s="16"/>
      <c r="M31" s="16"/>
      <c r="N31" s="16"/>
      <c r="O31" s="16"/>
    </row>
    <row r="32" spans="1:15" ht="15.75">
      <c r="A32" s="75"/>
      <c r="B32" s="76"/>
      <c r="C32" s="16"/>
      <c r="D32" s="62"/>
      <c r="E32" s="62"/>
      <c r="F32" s="88"/>
      <c r="G32" s="87"/>
      <c r="H32" s="88"/>
      <c r="I32" s="87"/>
      <c r="J32" s="16"/>
      <c r="K32" s="16"/>
      <c r="L32" s="16"/>
      <c r="M32" s="16"/>
      <c r="N32" s="16"/>
      <c r="O32" s="16"/>
    </row>
    <row r="33" spans="1:15" ht="15.75">
      <c r="A33" s="76" t="s">
        <v>90</v>
      </c>
      <c r="B33" s="76"/>
      <c r="C33" s="16"/>
      <c r="D33" s="62"/>
      <c r="E33" s="62"/>
      <c r="F33" s="88"/>
      <c r="G33" s="87"/>
      <c r="H33" s="88"/>
      <c r="I33" s="87"/>
      <c r="J33" s="16"/>
      <c r="K33" s="16"/>
      <c r="L33" s="16"/>
      <c r="M33" s="16"/>
      <c r="N33" s="16"/>
      <c r="O33" s="16"/>
    </row>
    <row r="34" spans="1:16" ht="15.75">
      <c r="A34" s="16"/>
      <c r="B34" s="16"/>
      <c r="C34" s="16"/>
      <c r="D34" s="62"/>
      <c r="E34" s="62"/>
      <c r="F34" s="66"/>
      <c r="G34" s="66"/>
      <c r="H34" s="78"/>
      <c r="I34" s="79"/>
      <c r="J34" s="79"/>
      <c r="K34" s="79"/>
      <c r="L34" s="80"/>
      <c r="M34" s="80"/>
      <c r="N34" s="80"/>
      <c r="O34" s="80"/>
      <c r="P34"/>
    </row>
    <row r="35" spans="1:16" ht="15.75">
      <c r="A35" s="16"/>
      <c r="B35" s="16"/>
      <c r="C35" s="16"/>
      <c r="D35" s="62"/>
      <c r="E35" s="62"/>
      <c r="F35" s="66"/>
      <c r="G35" s="66"/>
      <c r="H35" s="78"/>
      <c r="I35" s="79"/>
      <c r="J35" s="79"/>
      <c r="K35" s="79"/>
      <c r="L35" s="80"/>
      <c r="M35" s="80"/>
      <c r="N35" s="80"/>
      <c r="O35" s="80"/>
      <c r="P35"/>
    </row>
    <row r="36" spans="1:16" ht="31.5" customHeight="1">
      <c r="A36" s="190" t="s">
        <v>154</v>
      </c>
      <c r="B36" s="193" t="s">
        <v>176</v>
      </c>
      <c r="C36" s="194"/>
      <c r="D36" s="194"/>
      <c r="E36" s="194"/>
      <c r="F36" s="194"/>
      <c r="G36" s="194"/>
      <c r="H36" s="194"/>
      <c r="I36" s="194"/>
      <c r="J36" s="79"/>
      <c r="K36" s="79"/>
      <c r="L36" s="80"/>
      <c r="M36" s="80"/>
      <c r="N36" s="80"/>
      <c r="O36" s="80"/>
      <c r="P36"/>
    </row>
    <row r="37" spans="1:16" ht="4.5" customHeight="1">
      <c r="A37" s="89"/>
      <c r="B37" s="80"/>
      <c r="C37" s="79"/>
      <c r="D37" s="79"/>
      <c r="E37" s="79"/>
      <c r="F37" s="81"/>
      <c r="G37" s="81"/>
      <c r="H37" s="82"/>
      <c r="I37" s="79"/>
      <c r="J37" s="79"/>
      <c r="K37" s="79"/>
      <c r="L37" s="80"/>
      <c r="M37" s="80"/>
      <c r="N37" s="80"/>
      <c r="O37" s="80"/>
      <c r="P37"/>
    </row>
    <row r="38" spans="1:16" ht="31.5" customHeight="1">
      <c r="A38" s="190" t="s">
        <v>155</v>
      </c>
      <c r="B38" s="193" t="s">
        <v>175</v>
      </c>
      <c r="C38" s="194"/>
      <c r="D38" s="194"/>
      <c r="E38" s="194"/>
      <c r="F38" s="194"/>
      <c r="G38" s="194"/>
      <c r="H38" s="194"/>
      <c r="I38" s="194"/>
      <c r="J38" s="79"/>
      <c r="K38" s="79"/>
      <c r="L38" s="80"/>
      <c r="M38" s="80"/>
      <c r="N38" s="80"/>
      <c r="O38" s="80"/>
      <c r="P38"/>
    </row>
    <row r="39" spans="1:16" ht="15" customHeight="1">
      <c r="A39" s="89"/>
      <c r="B39" s="80"/>
      <c r="C39" s="79"/>
      <c r="D39" s="79"/>
      <c r="E39" s="79"/>
      <c r="F39" s="81"/>
      <c r="G39" s="81"/>
      <c r="H39" s="82"/>
      <c r="I39" s="79"/>
      <c r="J39" s="79"/>
      <c r="K39" s="79"/>
      <c r="L39" s="80"/>
      <c r="M39" s="80"/>
      <c r="N39" s="80"/>
      <c r="O39" s="80"/>
      <c r="P39"/>
    </row>
    <row r="40" spans="1:16" ht="15.75">
      <c r="A40" s="79"/>
      <c r="B40" s="31"/>
      <c r="C40" s="31"/>
      <c r="D40" s="31"/>
      <c r="E40" s="31"/>
      <c r="F40" s="45"/>
      <c r="G40" s="45"/>
      <c r="H40" s="66"/>
      <c r="I40" s="16"/>
      <c r="J40" s="16"/>
      <c r="K40" s="16"/>
      <c r="L40" s="33"/>
      <c r="M40" s="33"/>
      <c r="N40" s="33"/>
      <c r="O40" s="33"/>
      <c r="P40"/>
    </row>
    <row r="41" spans="1:16" ht="45" customHeight="1">
      <c r="A41" s="195" t="s">
        <v>156</v>
      </c>
      <c r="B41" s="194"/>
      <c r="C41" s="194"/>
      <c r="D41" s="194"/>
      <c r="E41" s="194"/>
      <c r="F41" s="194"/>
      <c r="G41" s="194"/>
      <c r="H41" s="194"/>
      <c r="I41" s="194"/>
      <c r="J41" s="16"/>
      <c r="K41" s="16"/>
      <c r="L41" s="33"/>
      <c r="M41" s="33"/>
      <c r="N41" s="33"/>
      <c r="O41" s="33"/>
      <c r="P41"/>
    </row>
    <row r="42" spans="1:16" ht="15.75">
      <c r="A42" s="31"/>
      <c r="B42" s="16"/>
      <c r="C42" s="16"/>
      <c r="D42" s="16"/>
      <c r="E42" s="16"/>
      <c r="F42" s="66"/>
      <c r="G42" s="66"/>
      <c r="H42" s="66"/>
      <c r="I42" s="16"/>
      <c r="J42" s="16"/>
      <c r="K42" s="16"/>
      <c r="L42" s="33"/>
      <c r="M42" s="33"/>
      <c r="N42" s="33"/>
      <c r="O42" s="33"/>
      <c r="P42"/>
    </row>
    <row r="43" spans="1:16" ht="15.75">
      <c r="A43" s="31"/>
      <c r="B43" s="16"/>
      <c r="C43" s="16"/>
      <c r="D43" s="16"/>
      <c r="E43" s="16"/>
      <c r="F43" s="83"/>
      <c r="G43" s="83"/>
      <c r="H43" s="66"/>
      <c r="I43" s="16"/>
      <c r="J43" s="16"/>
      <c r="K43" s="16"/>
      <c r="L43" s="33"/>
      <c r="M43" s="33"/>
      <c r="N43" s="33"/>
      <c r="O43" s="33"/>
      <c r="P43"/>
    </row>
    <row r="44" spans="1:16" ht="15.75">
      <c r="A44" s="16"/>
      <c r="B44" s="16"/>
      <c r="C44" s="16"/>
      <c r="D44" s="16"/>
      <c r="E44" s="16"/>
      <c r="F44" s="83"/>
      <c r="G44" s="83"/>
      <c r="H44" s="77"/>
      <c r="I44" s="16"/>
      <c r="J44" s="16"/>
      <c r="K44" s="16"/>
      <c r="L44" s="33"/>
      <c r="M44" s="33"/>
      <c r="N44" s="33"/>
      <c r="O44" s="33"/>
      <c r="P44"/>
    </row>
    <row r="45" spans="1:16" ht="15.75">
      <c r="A45" s="16"/>
      <c r="B45" s="16"/>
      <c r="C45" s="16"/>
      <c r="D45" s="16"/>
      <c r="E45" s="16"/>
      <c r="F45" s="66"/>
      <c r="G45" s="66"/>
      <c r="H45" s="66"/>
      <c r="I45" s="16"/>
      <c r="J45" s="16"/>
      <c r="K45" s="16"/>
      <c r="L45" s="33"/>
      <c r="M45" s="33"/>
      <c r="N45" s="33"/>
      <c r="O45" s="33"/>
      <c r="P45"/>
    </row>
    <row r="46" spans="1:16" ht="15.75">
      <c r="A46" s="16"/>
      <c r="B46" s="16"/>
      <c r="C46" s="16"/>
      <c r="D46" s="16"/>
      <c r="E46" s="16"/>
      <c r="F46" s="66"/>
      <c r="G46" s="66"/>
      <c r="H46" s="66"/>
      <c r="I46" s="16"/>
      <c r="J46" s="16"/>
      <c r="K46" s="16"/>
      <c r="L46" s="33"/>
      <c r="M46" s="33"/>
      <c r="N46" s="33"/>
      <c r="O46" s="33"/>
      <c r="P46"/>
    </row>
    <row r="47" spans="1:16" ht="15.75">
      <c r="A47" s="16"/>
      <c r="B47" s="16"/>
      <c r="C47" s="16"/>
      <c r="D47" s="16"/>
      <c r="E47" s="16"/>
      <c r="F47" s="66"/>
      <c r="G47" s="66"/>
      <c r="H47" s="66"/>
      <c r="I47" s="16"/>
      <c r="J47" s="16"/>
      <c r="K47" s="16"/>
      <c r="L47" s="33"/>
      <c r="M47" s="33"/>
      <c r="N47" s="33"/>
      <c r="O47" s="33"/>
      <c r="P47"/>
    </row>
    <row r="48" spans="1:16" ht="15.75">
      <c r="A48" s="16"/>
      <c r="B48" s="16"/>
      <c r="C48" s="16"/>
      <c r="D48" s="16"/>
      <c r="E48" s="16"/>
      <c r="F48" s="66"/>
      <c r="G48" s="66"/>
      <c r="H48" s="66"/>
      <c r="I48" s="16"/>
      <c r="J48" s="16"/>
      <c r="K48" s="16"/>
      <c r="L48" s="33"/>
      <c r="M48" s="33"/>
      <c r="N48" s="33"/>
      <c r="O48" s="33"/>
      <c r="P48"/>
    </row>
    <row r="49" spans="1:16" ht="15.75">
      <c r="A49" s="16"/>
      <c r="B49" s="16"/>
      <c r="C49" s="16"/>
      <c r="D49" s="16"/>
      <c r="E49" s="16"/>
      <c r="F49" s="66"/>
      <c r="G49" s="66"/>
      <c r="H49" s="66"/>
      <c r="I49" s="16"/>
      <c r="J49" s="16"/>
      <c r="K49" s="16"/>
      <c r="L49" s="33"/>
      <c r="M49" s="33"/>
      <c r="N49" s="33"/>
      <c r="O49" s="33"/>
      <c r="P49"/>
    </row>
    <row r="50" spans="1:15" ht="15.75">
      <c r="A50" s="16"/>
      <c r="B50" s="16"/>
      <c r="C50" s="16"/>
      <c r="D50" s="16"/>
      <c r="E50" s="16"/>
      <c r="F50" s="66"/>
      <c r="G50" s="66"/>
      <c r="H50" s="66"/>
      <c r="I50" s="16"/>
      <c r="J50" s="16"/>
      <c r="K50" s="16"/>
      <c r="L50" s="16"/>
      <c r="M50" s="16"/>
      <c r="N50" s="16"/>
      <c r="O50" s="16"/>
    </row>
    <row r="51" spans="1:15" ht="15.75">
      <c r="A51" s="16"/>
      <c r="B51" s="16"/>
      <c r="C51" s="16"/>
      <c r="D51" s="16"/>
      <c r="E51" s="16"/>
      <c r="F51" s="66"/>
      <c r="G51" s="66"/>
      <c r="H51" s="66"/>
      <c r="I51" s="16"/>
      <c r="J51" s="16"/>
      <c r="K51" s="16"/>
      <c r="L51" s="16"/>
      <c r="M51" s="16"/>
      <c r="N51" s="16"/>
      <c r="O51" s="16"/>
    </row>
    <row r="52" spans="1:15" ht="15.75">
      <c r="A52" s="16"/>
      <c r="B52" s="16"/>
      <c r="C52" s="16"/>
      <c r="D52" s="16"/>
      <c r="E52" s="16"/>
      <c r="F52" s="66"/>
      <c r="G52" s="66"/>
      <c r="H52" s="66"/>
      <c r="I52" s="16"/>
      <c r="J52" s="16"/>
      <c r="K52" s="16"/>
      <c r="L52" s="16"/>
      <c r="M52" s="16"/>
      <c r="N52" s="16"/>
      <c r="O52" s="16"/>
    </row>
    <row r="53" spans="1:15" ht="15.75">
      <c r="A53" s="16"/>
      <c r="B53" s="16"/>
      <c r="C53" s="16"/>
      <c r="D53" s="16"/>
      <c r="E53" s="16"/>
      <c r="F53" s="66"/>
      <c r="G53" s="66"/>
      <c r="H53" s="66"/>
      <c r="I53" s="16"/>
      <c r="J53" s="16"/>
      <c r="K53" s="16"/>
      <c r="L53" s="16"/>
      <c r="M53" s="16"/>
      <c r="N53" s="16"/>
      <c r="O53" s="16"/>
    </row>
    <row r="54" spans="1:15" ht="15.75">
      <c r="A54" s="16"/>
      <c r="B54" s="16"/>
      <c r="C54" s="16"/>
      <c r="D54" s="16"/>
      <c r="E54" s="16"/>
      <c r="F54" s="66"/>
      <c r="G54" s="66"/>
      <c r="H54" s="66"/>
      <c r="I54" s="16"/>
      <c r="J54" s="16"/>
      <c r="K54" s="16"/>
      <c r="L54" s="16"/>
      <c r="M54" s="16"/>
      <c r="N54" s="16"/>
      <c r="O54" s="16"/>
    </row>
    <row r="55" spans="1:15" ht="15.75">
      <c r="A55" s="16"/>
      <c r="B55" s="16"/>
      <c r="C55" s="16"/>
      <c r="D55" s="16"/>
      <c r="E55" s="16"/>
      <c r="F55" s="66"/>
      <c r="G55" s="66"/>
      <c r="H55" s="66"/>
      <c r="I55" s="16"/>
      <c r="J55" s="16"/>
      <c r="K55" s="16"/>
      <c r="L55" s="16"/>
      <c r="M55" s="16"/>
      <c r="N55" s="16"/>
      <c r="O55" s="16"/>
    </row>
    <row r="56" spans="1:15" ht="15.75">
      <c r="A56" s="16"/>
      <c r="B56" s="16"/>
      <c r="C56" s="16"/>
      <c r="D56" s="16"/>
      <c r="E56" s="16"/>
      <c r="F56" s="66"/>
      <c r="G56" s="66"/>
      <c r="H56" s="66"/>
      <c r="I56" s="16"/>
      <c r="J56" s="16"/>
      <c r="K56" s="16"/>
      <c r="L56" s="16"/>
      <c r="M56" s="16"/>
      <c r="N56" s="16"/>
      <c r="O56" s="16"/>
    </row>
    <row r="57" spans="1:15" ht="15.75">
      <c r="A57" s="16"/>
      <c r="B57" s="16"/>
      <c r="C57" s="16"/>
      <c r="D57" s="16"/>
      <c r="E57" s="16"/>
      <c r="F57" s="66"/>
      <c r="G57" s="66"/>
      <c r="H57" s="66"/>
      <c r="I57" s="16"/>
      <c r="J57" s="16"/>
      <c r="K57" s="16"/>
      <c r="L57" s="16"/>
      <c r="M57" s="16"/>
      <c r="N57" s="16"/>
      <c r="O57" s="16"/>
    </row>
    <row r="58" spans="1:15" ht="15.75">
      <c r="A58" s="16"/>
      <c r="B58" s="16"/>
      <c r="C58" s="16"/>
      <c r="D58" s="16"/>
      <c r="E58" s="16"/>
      <c r="F58" s="66"/>
      <c r="G58" s="66"/>
      <c r="H58" s="66"/>
      <c r="I58" s="16"/>
      <c r="J58" s="16"/>
      <c r="K58" s="16"/>
      <c r="L58" s="16"/>
      <c r="M58" s="16"/>
      <c r="N58" s="16"/>
      <c r="O58" s="16"/>
    </row>
    <row r="59" spans="1:15" ht="15.75">
      <c r="A59" s="16"/>
      <c r="B59" s="16"/>
      <c r="C59" s="16"/>
      <c r="D59" s="16"/>
      <c r="E59" s="16"/>
      <c r="F59" s="66"/>
      <c r="G59" s="66"/>
      <c r="H59" s="66"/>
      <c r="I59" s="16"/>
      <c r="J59" s="16"/>
      <c r="K59" s="16"/>
      <c r="L59" s="16"/>
      <c r="M59" s="16"/>
      <c r="N59" s="16"/>
      <c r="O59" s="16"/>
    </row>
    <row r="60" spans="1:15" ht="15.75">
      <c r="A60" s="16"/>
      <c r="B60" s="16"/>
      <c r="C60" s="16"/>
      <c r="D60" s="16"/>
      <c r="E60" s="16"/>
      <c r="F60" s="66"/>
      <c r="G60" s="66"/>
      <c r="H60" s="66"/>
      <c r="I60" s="16"/>
      <c r="J60" s="16"/>
      <c r="K60" s="16"/>
      <c r="L60" s="16"/>
      <c r="M60" s="16"/>
      <c r="N60" s="16"/>
      <c r="O60" s="16"/>
    </row>
    <row r="61" ht="15">
      <c r="H61" s="3"/>
    </row>
    <row r="62" ht="15">
      <c r="H62" s="3"/>
    </row>
    <row r="63" ht="15">
      <c r="H63" s="3"/>
    </row>
    <row r="64" ht="15">
      <c r="H64" s="3"/>
    </row>
    <row r="65" ht="15">
      <c r="H65" s="3"/>
    </row>
    <row r="66" ht="15">
      <c r="H66" s="3"/>
    </row>
    <row r="67" ht="15">
      <c r="H67" s="3"/>
    </row>
    <row r="68" ht="15">
      <c r="H68" s="3"/>
    </row>
    <row r="69" ht="15">
      <c r="H69" s="3"/>
    </row>
    <row r="70" ht="15">
      <c r="H70" s="3"/>
    </row>
    <row r="71" ht="15">
      <c r="H71" s="3"/>
    </row>
    <row r="72" ht="15">
      <c r="H72" s="3"/>
    </row>
    <row r="73" ht="15">
      <c r="H73" s="3"/>
    </row>
    <row r="74" ht="15">
      <c r="H74" s="3"/>
    </row>
    <row r="75" ht="15">
      <c r="H75" s="3"/>
    </row>
    <row r="76" ht="15">
      <c r="H76" s="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row r="113" ht="15">
      <c r="H113" s="3"/>
    </row>
    <row r="114" ht="15">
      <c r="H114" s="3"/>
    </row>
    <row r="115" ht="15">
      <c r="H115" s="3"/>
    </row>
    <row r="116" ht="15">
      <c r="H116" s="3"/>
    </row>
    <row r="117" ht="15">
      <c r="H117" s="3"/>
    </row>
    <row r="118" ht="15">
      <c r="H118" s="3"/>
    </row>
    <row r="119" ht="15">
      <c r="H119" s="3"/>
    </row>
    <row r="120" ht="15">
      <c r="H120" s="3"/>
    </row>
    <row r="121" ht="15">
      <c r="H121" s="3"/>
    </row>
    <row r="122" ht="15">
      <c r="H122" s="3"/>
    </row>
    <row r="123" ht="15">
      <c r="H123" s="3"/>
    </row>
    <row r="124" ht="15">
      <c r="H124" s="3"/>
    </row>
    <row r="125" ht="15">
      <c r="H125" s="3"/>
    </row>
    <row r="126" ht="15">
      <c r="H126" s="3"/>
    </row>
    <row r="127" ht="15">
      <c r="H127" s="3"/>
    </row>
    <row r="128" ht="15">
      <c r="H128" s="3"/>
    </row>
    <row r="129" ht="15">
      <c r="H129" s="3"/>
    </row>
    <row r="130" ht="15">
      <c r="H130" s="3"/>
    </row>
    <row r="131" ht="15">
      <c r="H131" s="3"/>
    </row>
    <row r="132" ht="15">
      <c r="H132" s="3"/>
    </row>
    <row r="133" ht="15">
      <c r="H133" s="3"/>
    </row>
    <row r="134" ht="15">
      <c r="H134" s="3"/>
    </row>
    <row r="135" ht="15">
      <c r="H135" s="3"/>
    </row>
    <row r="136" ht="15">
      <c r="H136" s="3"/>
    </row>
    <row r="137" ht="15">
      <c r="H137" s="3"/>
    </row>
    <row r="138" ht="15">
      <c r="H138" s="3"/>
    </row>
    <row r="139" ht="15">
      <c r="H139" s="3"/>
    </row>
    <row r="140" ht="15">
      <c r="H140" s="3"/>
    </row>
    <row r="141" ht="15">
      <c r="H141" s="3"/>
    </row>
    <row r="142" ht="15">
      <c r="H142" s="3"/>
    </row>
    <row r="143" ht="15">
      <c r="H143" s="3"/>
    </row>
    <row r="144" ht="15">
      <c r="H144" s="3"/>
    </row>
    <row r="145" ht="15">
      <c r="H145" s="3"/>
    </row>
    <row r="146" ht="15">
      <c r="H146" s="3"/>
    </row>
    <row r="147" ht="15">
      <c r="H147" s="3"/>
    </row>
    <row r="148" ht="15">
      <c r="H148" s="3"/>
    </row>
    <row r="149" ht="15">
      <c r="H149" s="3"/>
    </row>
    <row r="150" ht="15">
      <c r="H150" s="3"/>
    </row>
    <row r="151" ht="15">
      <c r="H151" s="3"/>
    </row>
    <row r="152" ht="15">
      <c r="H152" s="3"/>
    </row>
    <row r="153" ht="15">
      <c r="H153" s="3"/>
    </row>
    <row r="154" ht="15">
      <c r="H154" s="3"/>
    </row>
    <row r="155" ht="15">
      <c r="H155" s="3"/>
    </row>
    <row r="156" ht="15">
      <c r="H156" s="3"/>
    </row>
    <row r="157" ht="15">
      <c r="H157" s="3"/>
    </row>
    <row r="158" ht="15">
      <c r="H158" s="3"/>
    </row>
    <row r="159" ht="15">
      <c r="H159" s="3"/>
    </row>
    <row r="160" ht="15">
      <c r="H160" s="3"/>
    </row>
    <row r="161" ht="15">
      <c r="H161" s="3"/>
    </row>
    <row r="162" ht="15">
      <c r="H162" s="3"/>
    </row>
  </sheetData>
  <mergeCells count="5">
    <mergeCell ref="F9:G9"/>
    <mergeCell ref="H9:I9"/>
    <mergeCell ref="A41:I41"/>
    <mergeCell ref="B36:I36"/>
    <mergeCell ref="B38:I38"/>
  </mergeCells>
  <printOptions horizontalCentered="1"/>
  <pageMargins left="0.393700787401575" right="0.15" top="0.590551181102362" bottom="0.590551181102362" header="0" footer="0"/>
  <pageSetup fitToHeight="2"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Q59"/>
  <sheetViews>
    <sheetView workbookViewId="0" topLeftCell="C1">
      <selection activeCell="H7" sqref="H7"/>
    </sheetView>
  </sheetViews>
  <sheetFormatPr defaultColWidth="9.00390625" defaultRowHeight="15.75"/>
  <cols>
    <col min="1" max="1" width="24.75390625" style="8" customWidth="1"/>
    <col min="2" max="2" width="1.25" style="8" customWidth="1"/>
    <col min="3" max="3" width="9.00390625" style="8" bestFit="1" customWidth="1"/>
    <col min="4" max="4" width="9.375" style="8" bestFit="1" customWidth="1"/>
    <col min="5" max="5" width="8.50390625" style="8" bestFit="1" customWidth="1"/>
    <col min="6" max="6" width="8.875" style="8" bestFit="1" customWidth="1"/>
    <col min="7" max="7" width="12.25390625" style="8" bestFit="1" customWidth="1"/>
    <col min="8" max="8" width="9.375" style="8" bestFit="1" customWidth="1"/>
    <col min="9" max="9" width="7.875" style="8" bestFit="1" customWidth="1"/>
    <col min="10" max="10" width="8.75390625" style="8" bestFit="1" customWidth="1"/>
    <col min="11" max="16384" width="8.125" style="8" customWidth="1"/>
  </cols>
  <sheetData>
    <row r="1" spans="1:17" s="1" customFormat="1" ht="15.75">
      <c r="A1" s="11" t="s">
        <v>55</v>
      </c>
      <c r="B1" s="164"/>
      <c r="C1" s="165"/>
      <c r="D1" s="165"/>
      <c r="E1" s="165"/>
      <c r="F1" s="165"/>
      <c r="G1" s="165"/>
      <c r="H1" s="84"/>
      <c r="I1" s="166"/>
      <c r="J1" s="84"/>
      <c r="K1" s="84"/>
      <c r="L1" s="90"/>
      <c r="M1" s="2"/>
      <c r="N1" s="6"/>
      <c r="O1" s="6"/>
      <c r="P1" s="6"/>
      <c r="Q1" s="6"/>
    </row>
    <row r="2" spans="1:17" s="1" customFormat="1" ht="15.75">
      <c r="A2" s="17" t="s">
        <v>0</v>
      </c>
      <c r="B2" s="164"/>
      <c r="C2" s="165"/>
      <c r="D2" s="165"/>
      <c r="E2" s="165"/>
      <c r="F2" s="165"/>
      <c r="G2" s="165"/>
      <c r="H2" s="84"/>
      <c r="I2" s="166"/>
      <c r="J2" s="84"/>
      <c r="K2" s="84"/>
      <c r="L2" s="90"/>
      <c r="M2" s="2"/>
      <c r="N2" s="6"/>
      <c r="O2" s="6"/>
      <c r="P2" s="6"/>
      <c r="Q2" s="6"/>
    </row>
    <row r="3" spans="1:17" s="1" customFormat="1" ht="15.75">
      <c r="A3" s="18" t="s">
        <v>53</v>
      </c>
      <c r="B3" s="164"/>
      <c r="C3" s="91"/>
      <c r="D3" s="165"/>
      <c r="E3" s="165"/>
      <c r="F3" s="165"/>
      <c r="G3" s="165"/>
      <c r="H3" s="92"/>
      <c r="I3" s="165"/>
      <c r="J3" s="84"/>
      <c r="K3" s="165"/>
      <c r="L3" s="165"/>
      <c r="M3" s="6"/>
      <c r="N3" s="6"/>
      <c r="O3" s="6"/>
      <c r="P3" s="6"/>
      <c r="Q3" s="6"/>
    </row>
    <row r="4" spans="1:17" s="1" customFormat="1" ht="9" customHeight="1">
      <c r="A4" s="18"/>
      <c r="B4" s="164"/>
      <c r="C4" s="91"/>
      <c r="D4" s="165"/>
      <c r="E4" s="165"/>
      <c r="F4" s="165"/>
      <c r="G4" s="165"/>
      <c r="H4" s="92"/>
      <c r="I4" s="165"/>
      <c r="J4" s="84"/>
      <c r="K4" s="165"/>
      <c r="L4" s="165"/>
      <c r="M4" s="6"/>
      <c r="N4" s="6"/>
      <c r="O4" s="6"/>
      <c r="P4" s="6"/>
      <c r="Q4" s="6"/>
    </row>
    <row r="5" spans="1:12" s="1" customFormat="1" ht="15.75">
      <c r="A5" s="93" t="s">
        <v>7</v>
      </c>
      <c r="B5" s="94"/>
      <c r="C5" s="84"/>
      <c r="D5" s="84"/>
      <c r="E5" s="95"/>
      <c r="F5" s="95"/>
      <c r="G5" s="95"/>
      <c r="H5" s="96"/>
      <c r="I5" s="97"/>
      <c r="J5" s="84"/>
      <c r="K5" s="84"/>
      <c r="L5" s="84"/>
    </row>
    <row r="6" spans="1:12" s="1" customFormat="1" ht="15.75">
      <c r="A6" s="93" t="s">
        <v>146</v>
      </c>
      <c r="B6" s="94"/>
      <c r="C6" s="84"/>
      <c r="D6" s="84"/>
      <c r="E6" s="95"/>
      <c r="F6" s="95"/>
      <c r="G6" s="95"/>
      <c r="H6" s="96"/>
      <c r="I6" s="97"/>
      <c r="J6" s="84"/>
      <c r="K6" s="84"/>
      <c r="L6" s="84"/>
    </row>
    <row r="7" spans="1:12" s="1" customFormat="1" ht="15.75">
      <c r="A7" s="11" t="s">
        <v>23</v>
      </c>
      <c r="B7" s="168"/>
      <c r="C7" s="84"/>
      <c r="D7" s="84"/>
      <c r="E7" s="169"/>
      <c r="F7" s="169"/>
      <c r="G7" s="169"/>
      <c r="H7" s="169"/>
      <c r="I7" s="169"/>
      <c r="J7" s="170"/>
      <c r="K7" s="84"/>
      <c r="L7" s="84"/>
    </row>
    <row r="8" spans="1:12" s="1" customFormat="1" ht="15.75">
      <c r="A8" s="11"/>
      <c r="B8" s="168"/>
      <c r="C8" s="84"/>
      <c r="D8" s="84"/>
      <c r="E8" s="169"/>
      <c r="F8" s="169"/>
      <c r="G8" s="169"/>
      <c r="H8" s="169"/>
      <c r="I8" s="169"/>
      <c r="J8" s="170"/>
      <c r="K8" s="84"/>
      <c r="L8" s="84"/>
    </row>
    <row r="9" spans="1:12" s="1" customFormat="1" ht="15.75">
      <c r="A9" s="11"/>
      <c r="B9" s="168"/>
      <c r="C9" s="84"/>
      <c r="D9" s="84"/>
      <c r="E9" s="169"/>
      <c r="F9" s="169"/>
      <c r="G9" s="169"/>
      <c r="I9" s="169"/>
      <c r="J9" s="170"/>
      <c r="K9" s="84"/>
      <c r="L9" s="84"/>
    </row>
    <row r="10" spans="1:12" s="1" customFormat="1" ht="15.75">
      <c r="A10" s="84"/>
      <c r="B10" s="167"/>
      <c r="C10" s="101" t="s">
        <v>132</v>
      </c>
      <c r="E10" s="170"/>
      <c r="F10" s="170"/>
      <c r="G10" s="170"/>
      <c r="I10" s="170"/>
      <c r="J10" s="170"/>
      <c r="K10" s="84"/>
      <c r="L10" s="84"/>
    </row>
    <row r="11" spans="1:12" s="7" customFormat="1" ht="15.75">
      <c r="A11" s="99"/>
      <c r="B11" s="99"/>
      <c r="C11" s="98" t="s">
        <v>2</v>
      </c>
      <c r="D11" s="98" t="s">
        <v>2</v>
      </c>
      <c r="E11" s="98" t="s">
        <v>91</v>
      </c>
      <c r="F11" s="98" t="s">
        <v>116</v>
      </c>
      <c r="G11" s="98" t="s">
        <v>95</v>
      </c>
      <c r="H11" s="98" t="s">
        <v>3</v>
      </c>
      <c r="I11" s="98"/>
      <c r="J11" s="99" t="s">
        <v>114</v>
      </c>
      <c r="K11" s="98" t="s">
        <v>4</v>
      </c>
      <c r="L11" s="99"/>
    </row>
    <row r="12" spans="1:12" s="7" customFormat="1" ht="15.75">
      <c r="A12" s="99"/>
      <c r="B12" s="99"/>
      <c r="C12" s="98" t="s">
        <v>5</v>
      </c>
      <c r="D12" s="98" t="s">
        <v>6</v>
      </c>
      <c r="E12" s="98" t="s">
        <v>92</v>
      </c>
      <c r="F12" s="98" t="s">
        <v>117</v>
      </c>
      <c r="G12" s="98" t="s">
        <v>96</v>
      </c>
      <c r="H12" s="98" t="s">
        <v>93</v>
      </c>
      <c r="I12" s="98" t="s">
        <v>4</v>
      </c>
      <c r="J12" s="99" t="s">
        <v>115</v>
      </c>
      <c r="K12" s="98" t="s">
        <v>94</v>
      </c>
      <c r="L12" s="99"/>
    </row>
    <row r="13" spans="1:12" s="7" customFormat="1" ht="15.75">
      <c r="A13" s="99"/>
      <c r="B13" s="99"/>
      <c r="C13" s="98" t="s">
        <v>1</v>
      </c>
      <c r="D13" s="98" t="s">
        <v>1</v>
      </c>
      <c r="E13" s="98" t="s">
        <v>1</v>
      </c>
      <c r="F13" s="98" t="s">
        <v>1</v>
      </c>
      <c r="G13" s="98" t="s">
        <v>1</v>
      </c>
      <c r="H13" s="98" t="s">
        <v>1</v>
      </c>
      <c r="I13" s="98" t="s">
        <v>1</v>
      </c>
      <c r="J13" s="98" t="s">
        <v>1</v>
      </c>
      <c r="K13" s="98" t="s">
        <v>1</v>
      </c>
      <c r="L13" s="99"/>
    </row>
    <row r="14" spans="1:12" s="7" customFormat="1" ht="15.75">
      <c r="A14" s="99"/>
      <c r="B14" s="99"/>
      <c r="C14" s="100"/>
      <c r="D14" s="100"/>
      <c r="E14" s="100"/>
      <c r="F14" s="100"/>
      <c r="G14" s="100"/>
      <c r="H14" s="100"/>
      <c r="I14" s="100"/>
      <c r="J14" s="99"/>
      <c r="K14" s="99"/>
      <c r="L14" s="99"/>
    </row>
    <row r="15" spans="1:12" ht="15.75">
      <c r="A15" s="99"/>
      <c r="B15" s="142"/>
      <c r="C15" s="144"/>
      <c r="D15" s="144"/>
      <c r="E15" s="144"/>
      <c r="F15" s="144"/>
      <c r="G15" s="144"/>
      <c r="H15" s="144"/>
      <c r="I15" s="144"/>
      <c r="J15" s="142"/>
      <c r="K15" s="142"/>
      <c r="L15" s="142"/>
    </row>
    <row r="16" spans="1:12" ht="15.75">
      <c r="A16" s="99" t="s">
        <v>113</v>
      </c>
      <c r="B16" s="142"/>
      <c r="C16" s="141">
        <v>55000</v>
      </c>
      <c r="D16" s="141">
        <v>1088</v>
      </c>
      <c r="E16" s="172">
        <v>-48</v>
      </c>
      <c r="F16" s="172">
        <v>-81</v>
      </c>
      <c r="G16" s="141">
        <v>0</v>
      </c>
      <c r="H16" s="141">
        <v>13171</v>
      </c>
      <c r="I16" s="141">
        <f>SUM(C16:H16)</f>
        <v>69130</v>
      </c>
      <c r="J16" s="141">
        <v>0</v>
      </c>
      <c r="K16" s="141">
        <f>+I16+0.049</f>
        <v>69130.049</v>
      </c>
      <c r="L16" s="142"/>
    </row>
    <row r="17" spans="1:12" ht="15.75">
      <c r="A17" s="99"/>
      <c r="B17" s="142"/>
      <c r="C17" s="141"/>
      <c r="D17" s="141"/>
      <c r="E17" s="172"/>
      <c r="F17" s="172"/>
      <c r="G17" s="141"/>
      <c r="H17" s="141"/>
      <c r="I17" s="141"/>
      <c r="J17" s="141"/>
      <c r="K17" s="141"/>
      <c r="L17" s="142"/>
    </row>
    <row r="18" spans="1:12" ht="15.75">
      <c r="A18" s="142" t="s">
        <v>164</v>
      </c>
      <c r="B18" s="142"/>
      <c r="C18" s="182">
        <v>0</v>
      </c>
      <c r="D18" s="183">
        <v>-18</v>
      </c>
      <c r="E18" s="184">
        <v>0</v>
      </c>
      <c r="F18" s="184">
        <v>0</v>
      </c>
      <c r="G18" s="183">
        <v>0</v>
      </c>
      <c r="H18" s="183">
        <v>0</v>
      </c>
      <c r="I18" s="183">
        <f>SUM(C18:H18)</f>
        <v>-18</v>
      </c>
      <c r="J18" s="183">
        <v>0</v>
      </c>
      <c r="K18" s="185">
        <f>I18+J18</f>
        <v>-18</v>
      </c>
      <c r="L18" s="142"/>
    </row>
    <row r="19" spans="1:12" ht="15.75">
      <c r="A19" s="142" t="s">
        <v>119</v>
      </c>
      <c r="B19" s="142"/>
      <c r="C19" s="186">
        <v>0</v>
      </c>
      <c r="D19" s="187">
        <v>0</v>
      </c>
      <c r="E19" s="187">
        <v>0</v>
      </c>
      <c r="F19" s="187">
        <v>-57</v>
      </c>
      <c r="G19" s="145">
        <v>0</v>
      </c>
      <c r="H19" s="145">
        <f>SUM(H16:H23)</f>
        <v>0</v>
      </c>
      <c r="I19" s="145">
        <v>-57</v>
      </c>
      <c r="J19" s="145">
        <v>2</v>
      </c>
      <c r="K19" s="188">
        <f>+I19+J19</f>
        <v>-55</v>
      </c>
      <c r="L19" s="142"/>
    </row>
    <row r="20" spans="1:12" ht="31.5">
      <c r="A20" s="173" t="s">
        <v>131</v>
      </c>
      <c r="B20" s="142"/>
      <c r="C20" s="141">
        <v>0</v>
      </c>
      <c r="D20" s="141">
        <f>SUM(D18:D19)</f>
        <v>-18</v>
      </c>
      <c r="E20" s="141">
        <v>0</v>
      </c>
      <c r="F20" s="141">
        <f>F19</f>
        <v>-57</v>
      </c>
      <c r="G20" s="141">
        <v>0</v>
      </c>
      <c r="H20" s="141">
        <v>0</v>
      </c>
      <c r="I20" s="141">
        <f>SUM(C20:H20)</f>
        <v>-75</v>
      </c>
      <c r="J20" s="141">
        <f>J19</f>
        <v>2</v>
      </c>
      <c r="K20" s="141">
        <f>SUM(K18:K19)</f>
        <v>-73</v>
      </c>
      <c r="L20" s="142"/>
    </row>
    <row r="21" spans="1:12" ht="15.75">
      <c r="A21" s="173" t="s">
        <v>149</v>
      </c>
      <c r="B21" s="142"/>
      <c r="C21" s="141">
        <v>5494</v>
      </c>
      <c r="D21" s="141">
        <v>851</v>
      </c>
      <c r="E21" s="141">
        <v>0</v>
      </c>
      <c r="F21" s="141">
        <v>0</v>
      </c>
      <c r="G21" s="141">
        <v>0</v>
      </c>
      <c r="H21" s="141">
        <v>0</v>
      </c>
      <c r="I21" s="141">
        <f>SUM(C21:H21)</f>
        <v>6345</v>
      </c>
      <c r="J21" s="141">
        <v>0</v>
      </c>
      <c r="K21" s="141">
        <f>SUM(I21:J21)</f>
        <v>6345</v>
      </c>
      <c r="L21" s="142"/>
    </row>
    <row r="22" spans="1:12" ht="31.5" customHeight="1">
      <c r="A22" s="189" t="s">
        <v>173</v>
      </c>
      <c r="B22" s="142"/>
      <c r="C22" s="174">
        <v>0</v>
      </c>
      <c r="D22" s="174">
        <v>0</v>
      </c>
      <c r="E22" s="174">
        <v>0</v>
      </c>
      <c r="F22" s="174">
        <v>0</v>
      </c>
      <c r="G22" s="174">
        <v>0</v>
      </c>
      <c r="H22" s="174">
        <v>0</v>
      </c>
      <c r="I22" s="141">
        <f>SUM(C22:H22)</f>
        <v>0</v>
      </c>
      <c r="J22" s="174">
        <v>1140</v>
      </c>
      <c r="K22" s="141">
        <f>+I22+J22</f>
        <v>1140</v>
      </c>
      <c r="L22" s="142"/>
    </row>
    <row r="23" spans="1:12" ht="15.75">
      <c r="A23" s="142" t="s">
        <v>169</v>
      </c>
      <c r="B23" s="142"/>
      <c r="C23" s="174">
        <v>0</v>
      </c>
      <c r="D23" s="174">
        <v>0</v>
      </c>
      <c r="E23" s="174">
        <v>0</v>
      </c>
      <c r="F23" s="174">
        <v>0</v>
      </c>
      <c r="G23" s="174">
        <v>0</v>
      </c>
      <c r="H23" s="175">
        <f>PNL!H25</f>
        <v>-5737</v>
      </c>
      <c r="I23" s="141">
        <f>SUM(C23:H23)</f>
        <v>-5737</v>
      </c>
      <c r="J23" s="175">
        <f>PNL!H26</f>
        <v>-240</v>
      </c>
      <c r="K23" s="141">
        <f>+I23+J23</f>
        <v>-5977</v>
      </c>
      <c r="L23" s="142"/>
    </row>
    <row r="24" spans="1:12" ht="15.75">
      <c r="A24" s="142" t="s">
        <v>137</v>
      </c>
      <c r="B24" s="142"/>
      <c r="C24" s="174">
        <v>0</v>
      </c>
      <c r="D24" s="174">
        <v>0</v>
      </c>
      <c r="E24" s="174">
        <v>0</v>
      </c>
      <c r="F24" s="174">
        <v>0</v>
      </c>
      <c r="G24" s="174">
        <v>0</v>
      </c>
      <c r="H24" s="174">
        <v>-803</v>
      </c>
      <c r="I24" s="141">
        <f>SUM(C24:H24)</f>
        <v>-803</v>
      </c>
      <c r="J24" s="174">
        <v>0</v>
      </c>
      <c r="K24" s="141">
        <f>SUM(I24:J24)</f>
        <v>-803</v>
      </c>
      <c r="L24" s="142"/>
    </row>
    <row r="25" spans="1:12" ht="16.5" thickBot="1">
      <c r="A25" s="99" t="s">
        <v>147</v>
      </c>
      <c r="B25" s="142"/>
      <c r="C25" s="162">
        <f>+C16+C20+C22+C23+C21</f>
        <v>60494</v>
      </c>
      <c r="D25" s="162">
        <f aca="true" t="shared" si="0" ref="D25:J25">+D16+D20+D22+D23+D21</f>
        <v>1921</v>
      </c>
      <c r="E25" s="162">
        <f t="shared" si="0"/>
        <v>-48</v>
      </c>
      <c r="F25" s="162">
        <f t="shared" si="0"/>
        <v>-138</v>
      </c>
      <c r="G25" s="162">
        <f t="shared" si="0"/>
        <v>0</v>
      </c>
      <c r="H25" s="162">
        <f>+H16+H20+H22+H23+H21+H24</f>
        <v>6631</v>
      </c>
      <c r="I25" s="162">
        <f>+I16+I20+I22+I23+I21+I24</f>
        <v>68860</v>
      </c>
      <c r="J25" s="162">
        <f t="shared" si="0"/>
        <v>902</v>
      </c>
      <c r="K25" s="162">
        <f>+K16+K20+K22+K23+K21+K24</f>
        <v>69762.049</v>
      </c>
      <c r="L25" s="142"/>
    </row>
    <row r="26" spans="1:12" ht="16.5" thickTop="1">
      <c r="A26" s="142"/>
      <c r="B26" s="142"/>
      <c r="C26" s="141"/>
      <c r="D26" s="141"/>
      <c r="E26" s="141"/>
      <c r="F26" s="141"/>
      <c r="G26" s="141"/>
      <c r="H26" s="141"/>
      <c r="I26" s="141"/>
      <c r="J26" s="142"/>
      <c r="K26" s="142"/>
      <c r="L26" s="142"/>
    </row>
    <row r="27" spans="1:12" ht="15.75">
      <c r="A27" s="142"/>
      <c r="B27" s="142"/>
      <c r="C27" s="141"/>
      <c r="D27" s="141"/>
      <c r="E27" s="141"/>
      <c r="F27" s="141"/>
      <c r="G27" s="141"/>
      <c r="H27" s="141"/>
      <c r="I27" s="141"/>
      <c r="J27" s="142"/>
      <c r="K27" s="142"/>
      <c r="L27" s="142"/>
    </row>
    <row r="28" spans="1:12" ht="15.75">
      <c r="A28" s="99" t="s">
        <v>61</v>
      </c>
      <c r="B28" s="142"/>
      <c r="C28" s="176"/>
      <c r="D28" s="141"/>
      <c r="E28" s="141"/>
      <c r="F28" s="141"/>
      <c r="G28" s="141"/>
      <c r="H28" s="141"/>
      <c r="I28" s="141"/>
      <c r="J28" s="142"/>
      <c r="K28" s="142"/>
      <c r="L28" s="142"/>
    </row>
    <row r="29" spans="1:12" ht="15.75">
      <c r="A29" s="142" t="s">
        <v>97</v>
      </c>
      <c r="B29" s="142"/>
      <c r="C29" s="141">
        <v>55000</v>
      </c>
      <c r="D29" s="141">
        <v>1088</v>
      </c>
      <c r="E29" s="141">
        <v>0</v>
      </c>
      <c r="F29" s="141">
        <v>0</v>
      </c>
      <c r="G29" s="141">
        <v>8434</v>
      </c>
      <c r="H29" s="141">
        <v>3377</v>
      </c>
      <c r="I29" s="141">
        <f>SUM(C29:H29)</f>
        <v>67899</v>
      </c>
      <c r="J29" s="141">
        <v>0</v>
      </c>
      <c r="K29" s="141">
        <f>SUM(I29:J29)</f>
        <v>67899</v>
      </c>
      <c r="L29" s="142"/>
    </row>
    <row r="30" spans="1:12" ht="15.75">
      <c r="A30" s="142" t="s">
        <v>118</v>
      </c>
      <c r="B30" s="142"/>
      <c r="C30" s="145">
        <v>0</v>
      </c>
      <c r="D30" s="145">
        <v>0</v>
      </c>
      <c r="E30" s="145">
        <v>0</v>
      </c>
      <c r="F30" s="145">
        <v>0</v>
      </c>
      <c r="G30" s="145">
        <v>-8434</v>
      </c>
      <c r="H30" s="145">
        <v>8434</v>
      </c>
      <c r="I30" s="145">
        <f>SUM(C30:H30)</f>
        <v>0</v>
      </c>
      <c r="J30" s="145">
        <v>0</v>
      </c>
      <c r="K30" s="145">
        <f>SUM(I30:J30)</f>
        <v>0</v>
      </c>
      <c r="L30" s="142"/>
    </row>
    <row r="31" spans="1:12" ht="31.5">
      <c r="A31" s="173" t="s">
        <v>133</v>
      </c>
      <c r="B31" s="142"/>
      <c r="C31" s="141">
        <f aca="true" t="shared" si="1" ref="C31:K31">SUM(C29:C30)</f>
        <v>55000</v>
      </c>
      <c r="D31" s="141">
        <f t="shared" si="1"/>
        <v>1088</v>
      </c>
      <c r="E31" s="141">
        <f t="shared" si="1"/>
        <v>0</v>
      </c>
      <c r="F31" s="141">
        <f t="shared" si="1"/>
        <v>0</v>
      </c>
      <c r="G31" s="141">
        <f t="shared" si="1"/>
        <v>0</v>
      </c>
      <c r="H31" s="141">
        <f t="shared" si="1"/>
        <v>11811</v>
      </c>
      <c r="I31" s="141">
        <f t="shared" si="1"/>
        <v>67899</v>
      </c>
      <c r="J31" s="141">
        <f t="shared" si="1"/>
        <v>0</v>
      </c>
      <c r="K31" s="141">
        <f t="shared" si="1"/>
        <v>67899</v>
      </c>
      <c r="L31" s="142"/>
    </row>
    <row r="32" spans="1:12" ht="15.75">
      <c r="A32" s="142"/>
      <c r="B32" s="142"/>
      <c r="C32" s="141"/>
      <c r="D32" s="141"/>
      <c r="E32" s="141"/>
      <c r="F32" s="141"/>
      <c r="G32" s="141"/>
      <c r="H32" s="141"/>
      <c r="I32" s="141"/>
      <c r="J32" s="142"/>
      <c r="K32" s="142"/>
      <c r="L32" s="142"/>
    </row>
    <row r="33" spans="1:12" ht="15.75">
      <c r="A33" s="142" t="s">
        <v>119</v>
      </c>
      <c r="B33" s="142"/>
      <c r="C33" s="146">
        <v>0</v>
      </c>
      <c r="D33" s="147">
        <v>0</v>
      </c>
      <c r="E33" s="147">
        <v>0</v>
      </c>
      <c r="F33" s="147">
        <v>-81</v>
      </c>
      <c r="G33" s="147">
        <v>0</v>
      </c>
      <c r="H33" s="147">
        <v>0</v>
      </c>
      <c r="I33" s="147">
        <f>SUM(C33:H33)</f>
        <v>-81</v>
      </c>
      <c r="J33" s="147">
        <v>0</v>
      </c>
      <c r="K33" s="149">
        <f>SUM(I33:J33)</f>
        <v>-81</v>
      </c>
      <c r="L33" s="142"/>
    </row>
    <row r="34" spans="1:12" ht="31.5">
      <c r="A34" s="173" t="s">
        <v>120</v>
      </c>
      <c r="B34" s="142"/>
      <c r="C34" s="141">
        <v>0</v>
      </c>
      <c r="D34" s="141">
        <v>0</v>
      </c>
      <c r="E34" s="141">
        <v>0</v>
      </c>
      <c r="F34" s="141">
        <f>SUM(F33)</f>
        <v>-81</v>
      </c>
      <c r="G34" s="141">
        <v>0</v>
      </c>
      <c r="H34" s="141">
        <v>0</v>
      </c>
      <c r="I34" s="141">
        <f>SUM(C34:H34)</f>
        <v>-81</v>
      </c>
      <c r="J34" s="141">
        <v>0</v>
      </c>
      <c r="K34" s="141">
        <f>SUM(I34:J34)</f>
        <v>-81</v>
      </c>
      <c r="L34" s="142"/>
    </row>
    <row r="35" spans="1:12" ht="15.75">
      <c r="A35" s="142" t="s">
        <v>121</v>
      </c>
      <c r="B35" s="142"/>
      <c r="C35" s="143">
        <v>0</v>
      </c>
      <c r="D35" s="143">
        <v>0</v>
      </c>
      <c r="E35" s="172">
        <v>-48</v>
      </c>
      <c r="F35" s="143">
        <v>0</v>
      </c>
      <c r="G35" s="143">
        <v>0</v>
      </c>
      <c r="H35" s="141">
        <v>0</v>
      </c>
      <c r="I35" s="141">
        <f>SUM(C35:H35)</f>
        <v>-48</v>
      </c>
      <c r="J35" s="141">
        <v>0</v>
      </c>
      <c r="K35" s="141">
        <f>SUM(I35:J35)</f>
        <v>-48</v>
      </c>
      <c r="L35" s="142"/>
    </row>
    <row r="36" spans="1:12" ht="15.75">
      <c r="A36" s="142" t="s">
        <v>157</v>
      </c>
      <c r="B36" s="142"/>
      <c r="C36" s="143">
        <v>0</v>
      </c>
      <c r="D36" s="143">
        <v>0</v>
      </c>
      <c r="E36" s="143">
        <v>0</v>
      </c>
      <c r="F36" s="143">
        <v>0</v>
      </c>
      <c r="G36" s="143">
        <v>0</v>
      </c>
      <c r="H36" s="144">
        <f>PNL!I22</f>
        <v>2459</v>
      </c>
      <c r="I36" s="141">
        <f>SUM(C36:H36)</f>
        <v>2459</v>
      </c>
      <c r="J36" s="141">
        <v>0</v>
      </c>
      <c r="K36" s="141">
        <f>SUM(I36:J36)</f>
        <v>2459</v>
      </c>
      <c r="L36" s="142"/>
    </row>
    <row r="37" spans="1:12" ht="15.75">
      <c r="A37" s="142" t="s">
        <v>137</v>
      </c>
      <c r="B37" s="142"/>
      <c r="C37" s="143">
        <v>0</v>
      </c>
      <c r="D37" s="143">
        <v>0</v>
      </c>
      <c r="E37" s="143">
        <v>0</v>
      </c>
      <c r="F37" s="143">
        <v>0</v>
      </c>
      <c r="G37" s="143">
        <v>0</v>
      </c>
      <c r="H37" s="163">
        <v>-1099</v>
      </c>
      <c r="I37" s="163">
        <f>SUM(C37:H37)</f>
        <v>-1099</v>
      </c>
      <c r="J37" s="143">
        <v>0</v>
      </c>
      <c r="K37" s="163">
        <f>SUM(I37:J37)</f>
        <v>-1099</v>
      </c>
      <c r="L37" s="142"/>
    </row>
    <row r="38" spans="1:12" ht="16.5" thickBot="1">
      <c r="A38" s="99" t="s">
        <v>148</v>
      </c>
      <c r="B38" s="142"/>
      <c r="C38" s="148">
        <f>+C31+C34+C35+C36</f>
        <v>55000</v>
      </c>
      <c r="D38" s="148">
        <f>+D31+D34+D35+D36</f>
        <v>1088</v>
      </c>
      <c r="E38" s="177">
        <f>+E31+E34+E35+E36</f>
        <v>-48</v>
      </c>
      <c r="F38" s="181">
        <f>+F31+F34+F35+F36</f>
        <v>-81</v>
      </c>
      <c r="G38" s="161">
        <f>+G31+G34+G35+G36</f>
        <v>0</v>
      </c>
      <c r="H38" s="148">
        <f>+H31+H34+H35+H36+H37</f>
        <v>13171</v>
      </c>
      <c r="I38" s="148">
        <f>+I31+I34+I35+I36+I37</f>
        <v>69130</v>
      </c>
      <c r="J38" s="162">
        <f>+J31+J34+J35+J36</f>
        <v>0</v>
      </c>
      <c r="K38" s="148">
        <f>+K31+K34+K35+K36+K37</f>
        <v>69130</v>
      </c>
      <c r="L38" s="142"/>
    </row>
    <row r="39" spans="1:12" ht="16.5" thickTop="1">
      <c r="A39" s="142"/>
      <c r="B39" s="142"/>
      <c r="C39" s="144"/>
      <c r="D39" s="144"/>
      <c r="E39" s="144"/>
      <c r="F39" s="144"/>
      <c r="G39" s="144"/>
      <c r="H39" s="144"/>
      <c r="I39" s="144"/>
      <c r="J39" s="142"/>
      <c r="K39" s="142"/>
      <c r="L39" s="142"/>
    </row>
    <row r="40" spans="1:12" ht="15.75">
      <c r="A40" s="142"/>
      <c r="B40" s="142"/>
      <c r="C40" s="144"/>
      <c r="D40" s="144"/>
      <c r="E40" s="144"/>
      <c r="F40" s="144"/>
      <c r="G40" s="144"/>
      <c r="H40" s="144"/>
      <c r="I40" s="144"/>
      <c r="J40" s="142"/>
      <c r="K40" s="142"/>
      <c r="L40" s="142"/>
    </row>
    <row r="41" spans="1:12" s="1" customFormat="1" ht="15.75">
      <c r="A41" s="31" t="s">
        <v>102</v>
      </c>
      <c r="B41" s="158"/>
      <c r="C41" s="84"/>
      <c r="D41" s="84"/>
      <c r="E41" s="84"/>
      <c r="F41" s="84"/>
      <c r="G41" s="84"/>
      <c r="H41" s="84"/>
      <c r="I41" s="84"/>
      <c r="J41" s="84"/>
      <c r="K41" s="84"/>
      <c r="L41" s="84"/>
    </row>
    <row r="42" spans="1:12" s="1" customFormat="1" ht="15.75">
      <c r="A42" s="31" t="s">
        <v>103</v>
      </c>
      <c r="B42" s="158"/>
      <c r="C42" s="84"/>
      <c r="D42" s="84"/>
      <c r="E42" s="84"/>
      <c r="F42" s="84"/>
      <c r="G42" s="84"/>
      <c r="H42" s="84"/>
      <c r="I42" s="84"/>
      <c r="J42" s="84"/>
      <c r="K42" s="84"/>
      <c r="L42" s="84"/>
    </row>
    <row r="43" spans="1:12" ht="15.75">
      <c r="A43" s="31" t="s">
        <v>124</v>
      </c>
      <c r="B43" s="142"/>
      <c r="C43" s="144"/>
      <c r="D43" s="144"/>
      <c r="E43" s="144"/>
      <c r="F43" s="144"/>
      <c r="G43" s="144"/>
      <c r="H43" s="144"/>
      <c r="I43" s="144"/>
      <c r="J43" s="142"/>
      <c r="K43" s="142"/>
      <c r="L43" s="142"/>
    </row>
    <row r="44" spans="1:12" ht="15.75">
      <c r="A44" s="142"/>
      <c r="B44" s="142"/>
      <c r="C44" s="144"/>
      <c r="D44" s="144"/>
      <c r="E44" s="144"/>
      <c r="F44" s="144"/>
      <c r="G44" s="144"/>
      <c r="H44" s="144"/>
      <c r="I44" s="144"/>
      <c r="J44" s="142"/>
      <c r="K44" s="142"/>
      <c r="L44" s="142"/>
    </row>
    <row r="45" spans="1:12" ht="15.75">
      <c r="A45" s="142"/>
      <c r="B45" s="142"/>
      <c r="C45" s="144"/>
      <c r="D45" s="144"/>
      <c r="E45" s="144"/>
      <c r="F45" s="144"/>
      <c r="G45" s="144"/>
      <c r="H45" s="144"/>
      <c r="I45" s="144"/>
      <c r="J45" s="142"/>
      <c r="K45" s="142"/>
      <c r="L45" s="142"/>
    </row>
    <row r="46" spans="1:12" ht="15.75">
      <c r="A46" s="142"/>
      <c r="B46" s="142"/>
      <c r="C46" s="144"/>
      <c r="D46" s="144"/>
      <c r="E46" s="144"/>
      <c r="F46" s="144"/>
      <c r="G46" s="144"/>
      <c r="H46" s="144"/>
      <c r="I46" s="144"/>
      <c r="J46" s="142"/>
      <c r="K46" s="142"/>
      <c r="L46" s="142"/>
    </row>
    <row r="47" spans="1:12" ht="15.75">
      <c r="A47" s="142"/>
      <c r="B47" s="142"/>
      <c r="C47" s="144"/>
      <c r="D47" s="144"/>
      <c r="E47" s="144"/>
      <c r="F47" s="144"/>
      <c r="G47" s="144"/>
      <c r="H47" s="144"/>
      <c r="I47" s="144"/>
      <c r="J47" s="142"/>
      <c r="K47" s="142"/>
      <c r="L47" s="142"/>
    </row>
    <row r="48" spans="1:12" ht="15.75">
      <c r="A48" s="142"/>
      <c r="B48" s="142"/>
      <c r="C48" s="144"/>
      <c r="D48" s="144"/>
      <c r="E48" s="144"/>
      <c r="F48" s="144"/>
      <c r="G48" s="144"/>
      <c r="H48" s="144"/>
      <c r="I48" s="144"/>
      <c r="J48" s="142"/>
      <c r="K48" s="142"/>
      <c r="L48" s="142"/>
    </row>
    <row r="49" spans="1:12" ht="15.75">
      <c r="A49" s="142"/>
      <c r="B49" s="142"/>
      <c r="C49" s="144"/>
      <c r="D49" s="144"/>
      <c r="E49" s="144"/>
      <c r="F49" s="144"/>
      <c r="G49" s="144"/>
      <c r="H49" s="144"/>
      <c r="I49" s="144"/>
      <c r="J49" s="142"/>
      <c r="K49" s="142"/>
      <c r="L49" s="142"/>
    </row>
    <row r="50" spans="1:12" ht="15.75">
      <c r="A50" s="142"/>
      <c r="B50" s="142"/>
      <c r="C50" s="144"/>
      <c r="D50" s="144"/>
      <c r="E50" s="144"/>
      <c r="F50" s="144"/>
      <c r="G50" s="144"/>
      <c r="H50" s="144"/>
      <c r="I50" s="144"/>
      <c r="J50" s="142"/>
      <c r="K50" s="142"/>
      <c r="L50" s="142"/>
    </row>
    <row r="51" spans="1:12" ht="15.75">
      <c r="A51" s="142"/>
      <c r="B51" s="142"/>
      <c r="C51" s="144"/>
      <c r="D51" s="144"/>
      <c r="E51" s="144"/>
      <c r="F51" s="144"/>
      <c r="G51" s="144"/>
      <c r="H51" s="144"/>
      <c r="I51" s="144"/>
      <c r="J51" s="142"/>
      <c r="K51" s="142"/>
      <c r="L51" s="142"/>
    </row>
    <row r="52" spans="1:12" ht="15.75">
      <c r="A52" s="142"/>
      <c r="B52" s="142"/>
      <c r="C52" s="144"/>
      <c r="D52" s="144"/>
      <c r="E52" s="144"/>
      <c r="F52" s="144"/>
      <c r="G52" s="144"/>
      <c r="H52" s="144"/>
      <c r="I52" s="144"/>
      <c r="J52" s="142"/>
      <c r="K52" s="142"/>
      <c r="L52" s="142"/>
    </row>
    <row r="53" spans="1:12" ht="15.75">
      <c r="A53" s="142"/>
      <c r="B53" s="142"/>
      <c r="C53" s="144"/>
      <c r="D53" s="144"/>
      <c r="E53" s="144"/>
      <c r="F53" s="144"/>
      <c r="G53" s="144"/>
      <c r="H53" s="144"/>
      <c r="I53" s="144"/>
      <c r="J53" s="142"/>
      <c r="K53" s="142"/>
      <c r="L53" s="142"/>
    </row>
    <row r="54" spans="1:12" ht="15.75">
      <c r="A54" s="142"/>
      <c r="B54" s="142"/>
      <c r="C54" s="144"/>
      <c r="D54" s="144"/>
      <c r="E54" s="144"/>
      <c r="F54" s="144"/>
      <c r="G54" s="144"/>
      <c r="H54" s="144"/>
      <c r="I54" s="144"/>
      <c r="J54" s="142"/>
      <c r="K54" s="142"/>
      <c r="L54" s="142"/>
    </row>
    <row r="55" spans="1:12" ht="15.75">
      <c r="A55" s="142"/>
      <c r="B55" s="142"/>
      <c r="C55" s="144"/>
      <c r="D55" s="144"/>
      <c r="E55" s="144"/>
      <c r="F55" s="144"/>
      <c r="G55" s="144"/>
      <c r="H55" s="144"/>
      <c r="I55" s="144"/>
      <c r="J55" s="142"/>
      <c r="K55" s="142"/>
      <c r="L55" s="142"/>
    </row>
    <row r="56" spans="1:12" ht="15.75">
      <c r="A56" s="142"/>
      <c r="B56" s="142"/>
      <c r="C56" s="142"/>
      <c r="D56" s="142"/>
      <c r="E56" s="142"/>
      <c r="F56" s="142"/>
      <c r="G56" s="142"/>
      <c r="H56" s="142"/>
      <c r="I56" s="142"/>
      <c r="J56" s="142"/>
      <c r="K56" s="142"/>
      <c r="L56" s="142"/>
    </row>
    <row r="57" spans="1:12" ht="15.75">
      <c r="A57" s="142"/>
      <c r="B57" s="142"/>
      <c r="C57" s="142"/>
      <c r="D57" s="142"/>
      <c r="E57" s="142"/>
      <c r="F57" s="142"/>
      <c r="G57" s="142"/>
      <c r="H57" s="142"/>
      <c r="I57" s="142"/>
      <c r="J57" s="142"/>
      <c r="K57" s="142"/>
      <c r="L57" s="142"/>
    </row>
    <row r="58" spans="1:12" ht="15.75">
      <c r="A58" s="142"/>
      <c r="B58" s="142"/>
      <c r="C58" s="142"/>
      <c r="D58" s="142"/>
      <c r="E58" s="142"/>
      <c r="F58" s="142"/>
      <c r="G58" s="142"/>
      <c r="H58" s="142"/>
      <c r="I58" s="142"/>
      <c r="J58" s="142"/>
      <c r="K58" s="142"/>
      <c r="L58" s="142"/>
    </row>
    <row r="59" spans="1:12" ht="15.75">
      <c r="A59" s="142"/>
      <c r="B59" s="142"/>
      <c r="C59" s="142"/>
      <c r="D59" s="142"/>
      <c r="E59" s="142"/>
      <c r="F59" s="142"/>
      <c r="G59" s="142"/>
      <c r="H59" s="142"/>
      <c r="I59" s="142"/>
      <c r="J59" s="142"/>
      <c r="K59" s="142"/>
      <c r="L59" s="142"/>
    </row>
  </sheetData>
  <printOptions horizontalCentered="1"/>
  <pageMargins left="0.7874015748031497" right="0.3937007874015748" top="0.5905511811023623" bottom="0.5905511811023623" header="0" footer="0"/>
  <pageSetup fitToHeight="1"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M606"/>
  <sheetViews>
    <sheetView tabSelected="1" workbookViewId="0" topLeftCell="C1">
      <selection activeCell="H5" sqref="H5"/>
    </sheetView>
  </sheetViews>
  <sheetFormatPr defaultColWidth="9.00390625" defaultRowHeight="15.75"/>
  <cols>
    <col min="1" max="1" width="3.75390625" style="1" customWidth="1"/>
    <col min="2" max="2" width="8.00390625" style="1" customWidth="1"/>
    <col min="3" max="3" width="9.75390625" style="1" customWidth="1"/>
    <col min="4" max="4" width="8.75390625" style="1" customWidth="1"/>
    <col min="5" max="5" width="15.625" style="1" customWidth="1"/>
    <col min="6" max="6" width="10.875" style="1" customWidth="1"/>
    <col min="7" max="7" width="15.75390625" style="10" customWidth="1"/>
    <col min="8" max="8" width="15.75390625" style="1" customWidth="1"/>
    <col min="9" max="16384" width="8.00390625" style="1" customWidth="1"/>
  </cols>
  <sheetData>
    <row r="1" spans="1:13" ht="15.75">
      <c r="A1" s="11" t="s">
        <v>55</v>
      </c>
      <c r="B1" s="12"/>
      <c r="C1" s="13"/>
      <c r="D1" s="13"/>
      <c r="E1" s="13"/>
      <c r="F1" s="13"/>
      <c r="G1" s="14"/>
      <c r="H1" s="16"/>
      <c r="I1" s="103"/>
      <c r="J1" s="13"/>
      <c r="K1" s="6"/>
      <c r="L1" s="6"/>
      <c r="M1" s="6"/>
    </row>
    <row r="2" spans="1:13" ht="15.75">
      <c r="A2" s="17" t="s">
        <v>0</v>
      </c>
      <c r="B2" s="12"/>
      <c r="C2" s="13"/>
      <c r="D2" s="13"/>
      <c r="E2" s="13"/>
      <c r="F2" s="13"/>
      <c r="G2" s="14"/>
      <c r="H2" s="16"/>
      <c r="I2" s="103"/>
      <c r="J2" s="13"/>
      <c r="K2" s="6"/>
      <c r="L2" s="6"/>
      <c r="M2" s="6"/>
    </row>
    <row r="3" spans="1:13" ht="15.75">
      <c r="A3" s="18" t="s">
        <v>53</v>
      </c>
      <c r="B3" s="12"/>
      <c r="C3" s="13"/>
      <c r="D3" s="13"/>
      <c r="E3" s="13"/>
      <c r="F3" s="16"/>
      <c r="G3" s="19"/>
      <c r="H3" s="92"/>
      <c r="I3" s="21"/>
      <c r="J3" s="21"/>
      <c r="K3" s="6"/>
      <c r="L3" s="6"/>
      <c r="M3" s="6"/>
    </row>
    <row r="4" spans="1:10" ht="9" customHeight="1">
      <c r="A4" s="18"/>
      <c r="B4" s="23"/>
      <c r="C4" s="24"/>
      <c r="D4" s="24"/>
      <c r="E4" s="24"/>
      <c r="F4" s="24"/>
      <c r="G4" s="25"/>
      <c r="H4" s="104"/>
      <c r="I4" s="26"/>
      <c r="J4" s="26"/>
    </row>
    <row r="5" spans="1:10" ht="15.75">
      <c r="A5" s="18" t="s">
        <v>9</v>
      </c>
      <c r="B5" s="105"/>
      <c r="C5" s="106"/>
      <c r="D5" s="106"/>
      <c r="E5" s="106"/>
      <c r="F5" s="106"/>
      <c r="G5" s="28"/>
      <c r="H5" s="91"/>
      <c r="I5" s="16"/>
      <c r="J5" s="16"/>
    </row>
    <row r="6" spans="1:10" ht="15.75">
      <c r="A6" s="93" t="s">
        <v>145</v>
      </c>
      <c r="B6" s="105"/>
      <c r="C6" s="106"/>
      <c r="D6" s="106"/>
      <c r="E6" s="106"/>
      <c r="F6" s="106"/>
      <c r="G6" s="107"/>
      <c r="H6" s="106"/>
      <c r="I6" s="56"/>
      <c r="J6" s="56"/>
    </row>
    <row r="7" spans="1:10" ht="15.75">
      <c r="A7" s="17" t="s">
        <v>23</v>
      </c>
      <c r="B7" s="16"/>
      <c r="C7" s="16"/>
      <c r="D7" s="16"/>
      <c r="E7" s="16"/>
      <c r="F7" s="16"/>
      <c r="G7" s="30" t="s">
        <v>39</v>
      </c>
      <c r="H7" s="108" t="s">
        <v>98</v>
      </c>
      <c r="I7" s="16"/>
      <c r="J7" s="16"/>
    </row>
    <row r="8" spans="1:10" ht="15.75" hidden="1">
      <c r="A8" s="16"/>
      <c r="B8" s="16"/>
      <c r="C8" s="16"/>
      <c r="D8" s="16"/>
      <c r="E8" s="16"/>
      <c r="F8" s="16"/>
      <c r="G8" s="30"/>
      <c r="H8" s="108"/>
      <c r="I8" s="16"/>
      <c r="J8" s="16"/>
    </row>
    <row r="9" spans="1:10" ht="15.75">
      <c r="A9" s="16"/>
      <c r="B9" s="16"/>
      <c r="C9" s="66"/>
      <c r="D9" s="16"/>
      <c r="E9" s="16"/>
      <c r="F9" s="16"/>
      <c r="G9" s="109" t="s">
        <v>37</v>
      </c>
      <c r="H9" s="110" t="s">
        <v>37</v>
      </c>
      <c r="I9" s="16"/>
      <c r="J9" s="16"/>
    </row>
    <row r="10" spans="1:10" ht="15.75">
      <c r="A10" s="16"/>
      <c r="B10" s="16"/>
      <c r="C10" s="16"/>
      <c r="D10" s="16"/>
      <c r="E10" s="16"/>
      <c r="F10" s="16"/>
      <c r="G10" s="32" t="str">
        <f>PNL!F12</f>
        <v>31 Dec 2007</v>
      </c>
      <c r="H10" s="111" t="str">
        <f>PNL!I12</f>
        <v>31 Dec 2006</v>
      </c>
      <c r="I10" s="16"/>
      <c r="J10" s="16"/>
    </row>
    <row r="11" spans="1:10" ht="15.75">
      <c r="A11" s="16"/>
      <c r="B11" s="16"/>
      <c r="C11" s="16"/>
      <c r="D11" s="16"/>
      <c r="E11" s="16"/>
      <c r="F11" s="16"/>
      <c r="G11" s="30" t="s">
        <v>1</v>
      </c>
      <c r="H11" s="108" t="s">
        <v>1</v>
      </c>
      <c r="I11" s="16"/>
      <c r="J11" s="16"/>
    </row>
    <row r="12" spans="1:10" ht="15.75">
      <c r="A12" s="16"/>
      <c r="B12" s="112" t="s">
        <v>29</v>
      </c>
      <c r="C12" s="16"/>
      <c r="D12" s="16"/>
      <c r="E12" s="16"/>
      <c r="F12" s="16"/>
      <c r="G12" s="14"/>
      <c r="H12" s="16"/>
      <c r="I12" s="16"/>
      <c r="J12" s="16"/>
    </row>
    <row r="13" spans="1:10" ht="15.75">
      <c r="A13" s="35"/>
      <c r="B13" s="33" t="s">
        <v>170</v>
      </c>
      <c r="C13" s="16"/>
      <c r="D13" s="16"/>
      <c r="E13" s="16"/>
      <c r="F13" s="16"/>
      <c r="G13" s="34">
        <f>+PNL!H20</f>
        <v>-6864</v>
      </c>
      <c r="H13" s="102">
        <f>PNL!I20</f>
        <v>3846</v>
      </c>
      <c r="I13" s="16"/>
      <c r="J13" s="16"/>
    </row>
    <row r="14" spans="1:10" ht="15.75">
      <c r="A14" s="35"/>
      <c r="B14" s="33" t="s">
        <v>10</v>
      </c>
      <c r="C14" s="16"/>
      <c r="D14" s="16"/>
      <c r="E14" s="16"/>
      <c r="F14" s="16"/>
      <c r="G14" s="34"/>
      <c r="H14" s="102"/>
      <c r="I14" s="16"/>
      <c r="J14" s="16"/>
    </row>
    <row r="15" spans="1:10" ht="15.75">
      <c r="A15" s="35"/>
      <c r="B15" s="37" t="s">
        <v>11</v>
      </c>
      <c r="C15" s="16"/>
      <c r="D15" s="16"/>
      <c r="E15" s="16"/>
      <c r="F15" s="16"/>
      <c r="G15" s="113">
        <v>9513</v>
      </c>
      <c r="H15" s="114">
        <f>22.961-14.621+51.411+86.296+7896.916</f>
        <v>8042.963</v>
      </c>
      <c r="I15" s="79"/>
      <c r="J15" s="79"/>
    </row>
    <row r="16" spans="1:10" ht="15.75">
      <c r="A16" s="115"/>
      <c r="B16" s="116" t="s">
        <v>12</v>
      </c>
      <c r="C16" s="79"/>
      <c r="D16" s="79"/>
      <c r="E16" s="79"/>
      <c r="F16" s="79"/>
      <c r="G16" s="117">
        <v>3531</v>
      </c>
      <c r="H16" s="118">
        <v>2833</v>
      </c>
      <c r="I16" s="79"/>
      <c r="J16" s="79"/>
    </row>
    <row r="17" spans="1:10" s="4" customFormat="1" ht="15.75">
      <c r="A17" s="119"/>
      <c r="B17" s="112" t="s">
        <v>13</v>
      </c>
      <c r="C17" s="31"/>
      <c r="D17" s="31"/>
      <c r="E17" s="31"/>
      <c r="F17" s="31"/>
      <c r="G17" s="120">
        <f>+G13+G15+G16</f>
        <v>6180</v>
      </c>
      <c r="H17" s="121">
        <f>SUM(H13:H16)</f>
        <v>14721.963</v>
      </c>
      <c r="I17" s="31"/>
      <c r="J17" s="31"/>
    </row>
    <row r="18" spans="1:10" ht="15.75">
      <c r="A18" s="35"/>
      <c r="B18" s="37"/>
      <c r="C18" s="16"/>
      <c r="D18" s="16"/>
      <c r="E18" s="16"/>
      <c r="F18" s="16"/>
      <c r="G18" s="38"/>
      <c r="H18" s="64"/>
      <c r="I18" s="16"/>
      <c r="J18" s="16"/>
    </row>
    <row r="19" spans="1:10" ht="15.75">
      <c r="A19" s="35"/>
      <c r="B19" s="37" t="s">
        <v>14</v>
      </c>
      <c r="C19" s="16"/>
      <c r="D19" s="16"/>
      <c r="E19" s="16"/>
      <c r="F19" s="16"/>
      <c r="G19" s="38"/>
      <c r="H19" s="64"/>
      <c r="I19" s="16"/>
      <c r="J19" s="16"/>
    </row>
    <row r="20" spans="1:10" ht="15.75">
      <c r="A20" s="35"/>
      <c r="B20" s="37" t="s">
        <v>101</v>
      </c>
      <c r="C20" s="16"/>
      <c r="D20" s="16"/>
      <c r="E20" s="16"/>
      <c r="F20" s="16"/>
      <c r="G20" s="113">
        <v>-17692</v>
      </c>
      <c r="H20" s="114">
        <f>-1370.235-9224.147+4678.3-11101.603+1</f>
        <v>-17016.685</v>
      </c>
      <c r="I20" s="79"/>
      <c r="J20" s="79"/>
    </row>
    <row r="21" spans="1:10" ht="15.75">
      <c r="A21" s="115"/>
      <c r="B21" s="116" t="s">
        <v>100</v>
      </c>
      <c r="C21" s="79"/>
      <c r="D21" s="79"/>
      <c r="E21" s="79"/>
      <c r="F21" s="79"/>
      <c r="G21" s="180">
        <v>9228</v>
      </c>
      <c r="H21" s="122">
        <f>8237.015+6153.971</f>
        <v>14390.985999999999</v>
      </c>
      <c r="I21" s="79"/>
      <c r="J21" s="79"/>
    </row>
    <row r="22" spans="1:10" s="4" customFormat="1" ht="15.75">
      <c r="A22" s="119"/>
      <c r="B22" s="112" t="s">
        <v>139</v>
      </c>
      <c r="C22" s="31"/>
      <c r="D22" s="31"/>
      <c r="E22" s="31"/>
      <c r="F22" s="31"/>
      <c r="G22" s="120">
        <f>SUM(G17:G21)</f>
        <v>-2284</v>
      </c>
      <c r="H22" s="121">
        <f>SUM(H17:H21)</f>
        <v>12096.263999999997</v>
      </c>
      <c r="I22" s="31"/>
      <c r="J22" s="31"/>
    </row>
    <row r="23" spans="1:10" ht="15.75">
      <c r="A23" s="35"/>
      <c r="B23" s="37"/>
      <c r="C23" s="16"/>
      <c r="D23" s="16"/>
      <c r="E23" s="16"/>
      <c r="F23" s="16"/>
      <c r="G23" s="38"/>
      <c r="H23" s="64"/>
      <c r="I23" s="16"/>
      <c r="J23" s="16"/>
    </row>
    <row r="24" spans="1:10" ht="15.75">
      <c r="A24" s="35"/>
      <c r="B24" s="37" t="s">
        <v>26</v>
      </c>
      <c r="C24" s="16"/>
      <c r="D24" s="16"/>
      <c r="E24" s="16"/>
      <c r="F24" s="16"/>
      <c r="G24" s="38">
        <v>-369</v>
      </c>
      <c r="H24" s="64">
        <v>-1479</v>
      </c>
      <c r="I24" s="16"/>
      <c r="J24" s="16"/>
    </row>
    <row r="25" spans="1:10" ht="15.75">
      <c r="A25" s="35"/>
      <c r="B25" s="37" t="s">
        <v>27</v>
      </c>
      <c r="C25" s="16"/>
      <c r="D25" s="16"/>
      <c r="E25" s="16"/>
      <c r="F25" s="16"/>
      <c r="G25" s="38">
        <v>-432</v>
      </c>
      <c r="H25" s="64">
        <v>-625</v>
      </c>
      <c r="I25" s="16"/>
      <c r="J25" s="16"/>
    </row>
    <row r="26" spans="1:10" s="4" customFormat="1" ht="15.75">
      <c r="A26" s="119"/>
      <c r="B26" s="112" t="s">
        <v>140</v>
      </c>
      <c r="C26" s="31"/>
      <c r="D26" s="31"/>
      <c r="E26" s="31"/>
      <c r="F26" s="31"/>
      <c r="G26" s="123">
        <f>SUM(G22:G25)</f>
        <v>-3085</v>
      </c>
      <c r="H26" s="124">
        <f>SUM(H22:H25)</f>
        <v>9992.263999999997</v>
      </c>
      <c r="I26" s="31"/>
      <c r="J26" s="31"/>
    </row>
    <row r="27" spans="1:10" ht="15.75">
      <c r="A27" s="35"/>
      <c r="B27" s="37"/>
      <c r="C27" s="16"/>
      <c r="D27" s="16"/>
      <c r="E27" s="16"/>
      <c r="F27" s="16"/>
      <c r="G27" s="38"/>
      <c r="H27" s="64"/>
      <c r="I27" s="16"/>
      <c r="J27" s="16"/>
    </row>
    <row r="28" spans="1:10" ht="15.75">
      <c r="A28" s="35"/>
      <c r="B28" s="112" t="s">
        <v>28</v>
      </c>
      <c r="C28" s="16"/>
      <c r="D28" s="16"/>
      <c r="E28" s="16"/>
      <c r="F28" s="16"/>
      <c r="G28" s="38"/>
      <c r="H28" s="64"/>
      <c r="I28" s="16"/>
      <c r="J28" s="16"/>
    </row>
    <row r="29" spans="1:10" ht="15.75">
      <c r="A29" s="35"/>
      <c r="B29" s="37" t="s">
        <v>30</v>
      </c>
      <c r="C29" s="16"/>
      <c r="D29" s="16"/>
      <c r="E29" s="16"/>
      <c r="F29" s="16"/>
      <c r="G29" s="38">
        <v>0</v>
      </c>
      <c r="H29" s="171" t="s">
        <v>136</v>
      </c>
      <c r="I29" s="16"/>
      <c r="J29" s="16"/>
    </row>
    <row r="30" spans="1:10" ht="15.75">
      <c r="A30" s="35"/>
      <c r="B30" s="151" t="s">
        <v>150</v>
      </c>
      <c r="C30" s="16"/>
      <c r="D30" s="16"/>
      <c r="E30" s="16"/>
      <c r="F30" s="16"/>
      <c r="G30" s="38">
        <v>0</v>
      </c>
      <c r="H30" s="171" t="s">
        <v>136</v>
      </c>
      <c r="I30" s="16"/>
      <c r="J30" s="16"/>
    </row>
    <row r="31" spans="1:10" ht="15.75">
      <c r="A31" s="35"/>
      <c r="B31" s="37" t="s">
        <v>25</v>
      </c>
      <c r="C31" s="16"/>
      <c r="D31" s="16"/>
      <c r="E31" s="16"/>
      <c r="F31" s="16"/>
      <c r="G31" s="38">
        <v>-18995</v>
      </c>
      <c r="H31" s="64">
        <v>-15397</v>
      </c>
      <c r="I31" s="16"/>
      <c r="J31" s="16"/>
    </row>
    <row r="32" spans="1:10" ht="15.75">
      <c r="A32" s="35"/>
      <c r="B32" s="37" t="s">
        <v>134</v>
      </c>
      <c r="C32" s="16"/>
      <c r="D32" s="16"/>
      <c r="E32" s="16"/>
      <c r="F32" s="16"/>
      <c r="G32" s="38">
        <v>180</v>
      </c>
      <c r="H32" s="64">
        <v>0</v>
      </c>
      <c r="I32" s="16"/>
      <c r="J32" s="16"/>
    </row>
    <row r="33" spans="1:10" ht="15.75">
      <c r="A33" s="35"/>
      <c r="B33" s="37" t="s">
        <v>31</v>
      </c>
      <c r="C33" s="16"/>
      <c r="D33" s="16"/>
      <c r="E33" s="16"/>
      <c r="F33" s="16"/>
      <c r="G33" s="38">
        <v>1208</v>
      </c>
      <c r="H33" s="64">
        <v>140</v>
      </c>
      <c r="I33" s="16"/>
      <c r="J33" s="16"/>
    </row>
    <row r="34" spans="1:10" ht="15.75">
      <c r="A34" s="35"/>
      <c r="B34" s="37" t="s">
        <v>151</v>
      </c>
      <c r="C34" s="16"/>
      <c r="D34" s="16"/>
      <c r="E34" s="16"/>
      <c r="F34" s="16"/>
      <c r="G34" s="38">
        <v>1000</v>
      </c>
      <c r="H34" s="64">
        <v>0</v>
      </c>
      <c r="I34" s="16"/>
      <c r="J34" s="16"/>
    </row>
    <row r="35" spans="1:10" ht="15.75">
      <c r="A35" s="35"/>
      <c r="B35" s="37" t="s">
        <v>32</v>
      </c>
      <c r="C35" s="16"/>
      <c r="D35" s="16"/>
      <c r="E35" s="16"/>
      <c r="F35" s="16"/>
      <c r="G35" s="38">
        <v>-5797</v>
      </c>
      <c r="H35" s="64">
        <v>-3352</v>
      </c>
      <c r="I35" s="16"/>
      <c r="J35" s="16"/>
    </row>
    <row r="36" spans="1:10" s="4" customFormat="1" ht="15.75">
      <c r="A36" s="119"/>
      <c r="B36" s="112" t="s">
        <v>141</v>
      </c>
      <c r="C36" s="31"/>
      <c r="D36" s="31"/>
      <c r="E36" s="31"/>
      <c r="F36" s="31"/>
      <c r="G36" s="123">
        <f>SUM(G29:G35)</f>
        <v>-22404</v>
      </c>
      <c r="H36" s="124">
        <f>SUM(H29:H35)</f>
        <v>-18609</v>
      </c>
      <c r="I36" s="31"/>
      <c r="J36" s="31"/>
    </row>
    <row r="37" spans="1:10" ht="15.75">
      <c r="A37" s="35"/>
      <c r="B37" s="37"/>
      <c r="C37" s="16"/>
      <c r="D37" s="16"/>
      <c r="E37" s="16"/>
      <c r="F37" s="16"/>
      <c r="G37" s="38"/>
      <c r="H37" s="64"/>
      <c r="I37" s="16"/>
      <c r="J37" s="16"/>
    </row>
    <row r="38" spans="1:10" ht="15.75">
      <c r="A38" s="35"/>
      <c r="B38" s="112" t="s">
        <v>33</v>
      </c>
      <c r="C38" s="16"/>
      <c r="D38" s="16"/>
      <c r="E38" s="16"/>
      <c r="F38" s="16"/>
      <c r="G38" s="38"/>
      <c r="H38" s="64"/>
      <c r="I38" s="16"/>
      <c r="J38" s="16"/>
    </row>
    <row r="39" spans="1:10" ht="15.75">
      <c r="A39" s="35"/>
      <c r="B39" s="37" t="s">
        <v>27</v>
      </c>
      <c r="C39" s="125"/>
      <c r="D39" s="16"/>
      <c r="E39" s="16"/>
      <c r="F39" s="16"/>
      <c r="G39" s="38">
        <v>-3558</v>
      </c>
      <c r="H39" s="64">
        <v>-2009</v>
      </c>
      <c r="I39" s="16"/>
      <c r="J39" s="16"/>
    </row>
    <row r="40" spans="1:10" ht="15.75">
      <c r="A40" s="35"/>
      <c r="B40" s="37" t="s">
        <v>34</v>
      </c>
      <c r="C40" s="125"/>
      <c r="D40" s="16"/>
      <c r="E40" s="16"/>
      <c r="F40" s="16"/>
      <c r="G40" s="38">
        <v>50</v>
      </c>
      <c r="H40" s="64">
        <v>109</v>
      </c>
      <c r="I40" s="16"/>
      <c r="J40" s="16"/>
    </row>
    <row r="41" spans="1:10" ht="15.75">
      <c r="A41" s="35"/>
      <c r="B41" s="37" t="s">
        <v>159</v>
      </c>
      <c r="C41" s="125"/>
      <c r="D41" s="16"/>
      <c r="E41" s="16"/>
      <c r="F41" s="16"/>
      <c r="G41" s="38">
        <v>0</v>
      </c>
      <c r="H41" s="64">
        <v>-1</v>
      </c>
      <c r="I41" s="16"/>
      <c r="J41" s="16"/>
    </row>
    <row r="42" spans="1:10" ht="15.75">
      <c r="A42" s="35"/>
      <c r="B42" s="37" t="s">
        <v>137</v>
      </c>
      <c r="C42" s="125"/>
      <c r="D42" s="16"/>
      <c r="E42" s="16"/>
      <c r="F42" s="16"/>
      <c r="G42" s="38">
        <v>-803</v>
      </c>
      <c r="H42" s="64">
        <v>-2749</v>
      </c>
      <c r="I42" s="16"/>
      <c r="J42" s="16"/>
    </row>
    <row r="43" spans="1:10" ht="15.75">
      <c r="A43" s="35"/>
      <c r="B43" s="37" t="s">
        <v>135</v>
      </c>
      <c r="C43" s="125"/>
      <c r="D43" s="16"/>
      <c r="E43" s="16"/>
      <c r="F43" s="16"/>
      <c r="G43" s="38">
        <v>6713</v>
      </c>
      <c r="H43" s="64">
        <v>1634</v>
      </c>
      <c r="I43" s="16"/>
      <c r="J43" s="16"/>
    </row>
    <row r="44" spans="1:10" ht="15.75">
      <c r="A44" s="35"/>
      <c r="B44" s="37" t="s">
        <v>158</v>
      </c>
      <c r="C44" s="125"/>
      <c r="D44" s="16"/>
      <c r="E44" s="16"/>
      <c r="F44" s="16"/>
      <c r="G44" s="38">
        <f>2299-351+1</f>
        <v>1949</v>
      </c>
      <c r="H44" s="64">
        <v>-1127</v>
      </c>
      <c r="I44" s="16"/>
      <c r="J44" s="16"/>
    </row>
    <row r="45" spans="1:10" ht="15.75">
      <c r="A45" s="35"/>
      <c r="B45" s="37" t="s">
        <v>99</v>
      </c>
      <c r="C45" s="125"/>
      <c r="D45" s="16"/>
      <c r="E45" s="16"/>
      <c r="F45" s="16"/>
      <c r="G45" s="38">
        <v>-5835</v>
      </c>
      <c r="H45" s="64">
        <v>-5629</v>
      </c>
      <c r="I45" s="16"/>
      <c r="J45" s="16"/>
    </row>
    <row r="46" spans="1:10" ht="15.75">
      <c r="A46" s="35"/>
      <c r="B46" s="37" t="s">
        <v>122</v>
      </c>
      <c r="C46" s="125"/>
      <c r="D46" s="16"/>
      <c r="E46" s="16"/>
      <c r="F46" s="16"/>
      <c r="G46" s="38">
        <v>21000</v>
      </c>
      <c r="H46" s="64">
        <v>24122</v>
      </c>
      <c r="I46" s="16"/>
      <c r="J46" s="16"/>
    </row>
    <row r="47" spans="1:10" ht="15.75">
      <c r="A47" s="35"/>
      <c r="B47" s="37" t="s">
        <v>160</v>
      </c>
      <c r="C47" s="125"/>
      <c r="D47" s="16"/>
      <c r="E47" s="16"/>
      <c r="F47" s="16"/>
      <c r="G47" s="38">
        <v>6327</v>
      </c>
      <c r="H47" s="64">
        <v>0</v>
      </c>
      <c r="I47" s="16"/>
      <c r="J47" s="16"/>
    </row>
    <row r="48" spans="1:10" ht="15.75">
      <c r="A48" s="35"/>
      <c r="B48" s="37" t="s">
        <v>172</v>
      </c>
      <c r="C48" s="125"/>
      <c r="D48" s="16"/>
      <c r="E48" s="16"/>
      <c r="F48" s="16"/>
      <c r="G48" s="38">
        <v>1140</v>
      </c>
      <c r="H48" s="64">
        <v>0</v>
      </c>
      <c r="I48" s="16"/>
      <c r="J48" s="16"/>
    </row>
    <row r="49" spans="1:10" ht="15.75">
      <c r="A49" s="35"/>
      <c r="B49" s="84" t="s">
        <v>121</v>
      </c>
      <c r="C49" s="84"/>
      <c r="D49" s="84"/>
      <c r="E49" s="84"/>
      <c r="F49" s="84"/>
      <c r="G49" s="38">
        <v>0</v>
      </c>
      <c r="H49" s="38">
        <v>-48</v>
      </c>
      <c r="I49" s="16"/>
      <c r="J49" s="16"/>
    </row>
    <row r="50" spans="1:10" ht="15.75">
      <c r="A50" s="35"/>
      <c r="B50" s="37" t="s">
        <v>138</v>
      </c>
      <c r="C50" s="125"/>
      <c r="D50" s="16"/>
      <c r="E50" s="16"/>
      <c r="F50" s="16"/>
      <c r="G50" s="38">
        <v>124</v>
      </c>
      <c r="H50" s="64">
        <v>1203</v>
      </c>
      <c r="I50" s="16"/>
      <c r="J50" s="16"/>
    </row>
    <row r="51" spans="1:10" s="4" customFormat="1" ht="15.75">
      <c r="A51" s="119"/>
      <c r="B51" s="112" t="s">
        <v>171</v>
      </c>
      <c r="C51" s="31"/>
      <c r="D51" s="31"/>
      <c r="E51" s="31"/>
      <c r="F51" s="31"/>
      <c r="G51" s="123">
        <f>SUM(G39:G50)</f>
        <v>27107</v>
      </c>
      <c r="H51" s="124">
        <f>SUM(H39:H50)</f>
        <v>15505</v>
      </c>
      <c r="I51" s="31"/>
      <c r="J51" s="31"/>
    </row>
    <row r="52" spans="1:10" ht="15.75">
      <c r="A52" s="35"/>
      <c r="B52" s="37"/>
      <c r="C52" s="16"/>
      <c r="D52" s="16"/>
      <c r="E52" s="16"/>
      <c r="F52" s="16"/>
      <c r="G52" s="38"/>
      <c r="H52" s="64"/>
      <c r="I52" s="16"/>
      <c r="J52" s="16"/>
    </row>
    <row r="53" spans="1:10" s="4" customFormat="1" ht="15.75">
      <c r="A53" s="119"/>
      <c r="B53" s="112" t="s">
        <v>15</v>
      </c>
      <c r="C53" s="31"/>
      <c r="D53" s="31"/>
      <c r="E53" s="31"/>
      <c r="F53" s="31"/>
      <c r="G53" s="126">
        <f>+G26+G36+G51</f>
        <v>1618</v>
      </c>
      <c r="H53" s="126">
        <f>+H26+H36+H51</f>
        <v>6888.263999999997</v>
      </c>
      <c r="I53" s="31"/>
      <c r="J53" s="31"/>
    </row>
    <row r="54" spans="1:10" ht="15.75">
      <c r="A54" s="35"/>
      <c r="B54" s="37"/>
      <c r="C54" s="16"/>
      <c r="D54" s="16"/>
      <c r="E54" s="16"/>
      <c r="F54" s="16"/>
      <c r="G54" s="38"/>
      <c r="H54" s="127"/>
      <c r="I54" s="16"/>
      <c r="J54" s="16"/>
    </row>
    <row r="55" spans="1:10" ht="15.75">
      <c r="A55" s="35"/>
      <c r="B55" s="37" t="s">
        <v>161</v>
      </c>
      <c r="C55" s="16"/>
      <c r="D55" s="128"/>
      <c r="E55" s="129"/>
      <c r="F55" s="129"/>
      <c r="G55" s="130">
        <f>H57</f>
        <v>5621.263999999997</v>
      </c>
      <c r="H55" s="131">
        <v>-1186</v>
      </c>
      <c r="I55" s="129"/>
      <c r="J55" s="129"/>
    </row>
    <row r="56" spans="1:10" ht="15.75">
      <c r="A56" s="132"/>
      <c r="B56" s="37" t="s">
        <v>125</v>
      </c>
      <c r="C56" s="129"/>
      <c r="D56" s="129"/>
      <c r="E56" s="129"/>
      <c r="F56" s="129"/>
      <c r="G56" s="130">
        <v>49</v>
      </c>
      <c r="H56" s="131">
        <v>-81</v>
      </c>
      <c r="I56" s="129"/>
      <c r="J56" s="129"/>
    </row>
    <row r="57" spans="1:10" s="4" customFormat="1" ht="16.5" thickBot="1">
      <c r="A57" s="119"/>
      <c r="B57" s="112" t="s">
        <v>162</v>
      </c>
      <c r="C57" s="31"/>
      <c r="D57" s="31"/>
      <c r="E57" s="31"/>
      <c r="F57" s="108" t="s">
        <v>45</v>
      </c>
      <c r="G57" s="133">
        <f>+G53+G55+G56</f>
        <v>7288.263999999997</v>
      </c>
      <c r="H57" s="133">
        <f>+H53+H55+H56</f>
        <v>5621.263999999997</v>
      </c>
      <c r="I57" s="31"/>
      <c r="J57" s="31"/>
    </row>
    <row r="58" spans="1:10" ht="20.25" customHeight="1" thickTop="1">
      <c r="A58" s="35"/>
      <c r="B58" s="37"/>
      <c r="C58" s="16"/>
      <c r="D58" s="16"/>
      <c r="E58" s="16"/>
      <c r="F58" s="16"/>
      <c r="G58" s="134"/>
      <c r="H58" s="64"/>
      <c r="I58" s="16"/>
      <c r="J58" s="16"/>
    </row>
    <row r="59" spans="1:10" ht="15.75">
      <c r="A59" s="84"/>
      <c r="B59" s="135" t="s">
        <v>45</v>
      </c>
      <c r="C59" s="84"/>
      <c r="D59" s="84"/>
      <c r="E59" s="84"/>
      <c r="F59" s="84"/>
      <c r="G59" s="139" t="s">
        <v>1</v>
      </c>
      <c r="H59" s="139" t="s">
        <v>1</v>
      </c>
      <c r="I59" s="84"/>
      <c r="J59" s="84"/>
    </row>
    <row r="60" spans="1:10" ht="15.75">
      <c r="A60" s="84"/>
      <c r="B60" s="151" t="s">
        <v>41</v>
      </c>
      <c r="C60" s="84"/>
      <c r="D60" s="84"/>
      <c r="E60" s="84"/>
      <c r="F60" s="84"/>
      <c r="G60" s="152">
        <f>'BS'!G22</f>
        <v>5628</v>
      </c>
      <c r="H60" s="154">
        <v>1052</v>
      </c>
      <c r="I60" s="84"/>
      <c r="J60" s="84"/>
    </row>
    <row r="61" spans="1:10" ht="15.75">
      <c r="A61" s="155"/>
      <c r="B61" s="151" t="s">
        <v>42</v>
      </c>
      <c r="C61" s="84"/>
      <c r="D61" s="84"/>
      <c r="E61" s="84"/>
      <c r="F61" s="84"/>
      <c r="G61" s="152">
        <f>'BS'!G23</f>
        <v>5029</v>
      </c>
      <c r="H61" s="154">
        <v>6509</v>
      </c>
      <c r="I61" s="84"/>
      <c r="J61" s="84"/>
    </row>
    <row r="62" spans="1:10" ht="15.75">
      <c r="A62" s="155"/>
      <c r="B62" s="151" t="s">
        <v>43</v>
      </c>
      <c r="C62" s="84"/>
      <c r="D62" s="84"/>
      <c r="E62" s="84"/>
      <c r="F62" s="84"/>
      <c r="G62" s="86">
        <f>-'BS'!G51</f>
        <v>-2441</v>
      </c>
      <c r="H62" s="156">
        <v>-888</v>
      </c>
      <c r="I62" s="84"/>
      <c r="J62" s="84"/>
    </row>
    <row r="63" spans="1:10" ht="15.75">
      <c r="A63" s="155"/>
      <c r="B63" s="151"/>
      <c r="C63" s="84"/>
      <c r="D63" s="84"/>
      <c r="E63" s="84"/>
      <c r="F63" s="84"/>
      <c r="G63" s="157">
        <f>SUM(G60:G62)</f>
        <v>8216</v>
      </c>
      <c r="H63" s="153">
        <f>SUM(H60:H62)</f>
        <v>6673</v>
      </c>
      <c r="I63" s="84"/>
      <c r="J63" s="84"/>
    </row>
    <row r="64" spans="1:10" ht="15.75">
      <c r="A64" s="155"/>
      <c r="B64" s="151" t="s">
        <v>44</v>
      </c>
      <c r="C64" s="84"/>
      <c r="D64" s="84"/>
      <c r="E64" s="84"/>
      <c r="F64" s="84"/>
      <c r="G64" s="157">
        <v>-928</v>
      </c>
      <c r="H64" s="153">
        <v>-1052</v>
      </c>
      <c r="I64" s="84"/>
      <c r="J64" s="84"/>
    </row>
    <row r="65" spans="1:10" ht="16.5" thickBot="1">
      <c r="A65" s="84"/>
      <c r="B65" s="158"/>
      <c r="C65" s="84"/>
      <c r="D65" s="84"/>
      <c r="E65" s="84"/>
      <c r="F65" s="84"/>
      <c r="G65" s="159">
        <f>SUM(G63:G64)</f>
        <v>7288</v>
      </c>
      <c r="H65" s="160">
        <f>SUM(H63:H64)</f>
        <v>5621</v>
      </c>
      <c r="I65" s="84"/>
      <c r="J65" s="84"/>
    </row>
    <row r="66" spans="1:10" ht="20.25" customHeight="1" thickTop="1">
      <c r="A66" s="35"/>
      <c r="B66" s="37"/>
      <c r="C66" s="16"/>
      <c r="D66" s="16"/>
      <c r="E66" s="16"/>
      <c r="F66" s="16"/>
      <c r="G66" s="134"/>
      <c r="H66" s="64"/>
      <c r="I66" s="16"/>
      <c r="J66" s="16"/>
    </row>
    <row r="67" spans="1:10" ht="20.25" customHeight="1">
      <c r="A67" s="35"/>
      <c r="B67" s="84" t="s">
        <v>163</v>
      </c>
      <c r="C67" s="16"/>
      <c r="D67" s="16"/>
      <c r="E67" s="16"/>
      <c r="F67" s="16"/>
      <c r="G67" s="134"/>
      <c r="H67" s="64"/>
      <c r="I67" s="16"/>
      <c r="J67" s="16"/>
    </row>
    <row r="68" spans="1:10" ht="20.25" customHeight="1">
      <c r="A68" s="35"/>
      <c r="B68" s="37"/>
      <c r="C68" s="16"/>
      <c r="D68" s="16"/>
      <c r="E68" s="16"/>
      <c r="F68" s="16"/>
      <c r="G68" s="134"/>
      <c r="H68" s="64"/>
      <c r="I68" s="16"/>
      <c r="J68" s="16"/>
    </row>
    <row r="69" spans="1:10" ht="15.75">
      <c r="A69" s="31" t="s">
        <v>104</v>
      </c>
      <c r="B69" s="136"/>
      <c r="C69" s="31"/>
      <c r="D69" s="31"/>
      <c r="E69" s="31"/>
      <c r="F69" s="31"/>
      <c r="G69" s="137"/>
      <c r="H69" s="31"/>
      <c r="I69" s="16"/>
      <c r="J69" s="16"/>
    </row>
    <row r="70" spans="1:10" ht="15.75">
      <c r="A70" s="31" t="s">
        <v>106</v>
      </c>
      <c r="B70" s="138"/>
      <c r="C70" s="16"/>
      <c r="D70" s="16"/>
      <c r="E70" s="16"/>
      <c r="F70" s="16"/>
      <c r="G70" s="14"/>
      <c r="H70" s="16"/>
      <c r="I70" s="16"/>
      <c r="J70" s="16"/>
    </row>
    <row r="71" spans="1:10" ht="15.75">
      <c r="A71" s="31" t="s">
        <v>123</v>
      </c>
      <c r="B71" s="138"/>
      <c r="C71" s="16"/>
      <c r="D71" s="16"/>
      <c r="E71" s="16"/>
      <c r="F71" s="16"/>
      <c r="G71" s="14"/>
      <c r="H71" s="16"/>
      <c r="I71" s="16"/>
      <c r="J71" s="16"/>
    </row>
    <row r="72" spans="1:10" ht="15.75">
      <c r="A72" s="16"/>
      <c r="B72" s="138"/>
      <c r="C72" s="16"/>
      <c r="D72" s="16"/>
      <c r="E72" s="16"/>
      <c r="F72" s="16"/>
      <c r="G72" s="14"/>
      <c r="H72" s="16"/>
      <c r="I72" s="16"/>
      <c r="J72" s="16"/>
    </row>
    <row r="73" spans="1:10" ht="15.75">
      <c r="A73" s="16"/>
      <c r="B73" s="138"/>
      <c r="C73" s="16"/>
      <c r="D73" s="16"/>
      <c r="E73" s="16"/>
      <c r="F73" s="16"/>
      <c r="G73" s="14"/>
      <c r="H73" s="16"/>
      <c r="I73" s="16"/>
      <c r="J73" s="16"/>
    </row>
    <row r="74" spans="1:10" ht="15.75">
      <c r="A74" s="16"/>
      <c r="B74" s="138"/>
      <c r="C74" s="16"/>
      <c r="D74" s="16"/>
      <c r="E74" s="16"/>
      <c r="F74" s="16"/>
      <c r="G74" s="14"/>
      <c r="H74" s="16"/>
      <c r="I74" s="16"/>
      <c r="J74" s="16"/>
    </row>
    <row r="75" spans="1:10" ht="15.75">
      <c r="A75" s="16"/>
      <c r="B75" s="138"/>
      <c r="C75" s="16"/>
      <c r="D75" s="16"/>
      <c r="E75" s="16"/>
      <c r="F75" s="16"/>
      <c r="G75" s="14"/>
      <c r="H75" s="16"/>
      <c r="I75" s="16"/>
      <c r="J75" s="16"/>
    </row>
    <row r="76" spans="1:10" ht="15.75">
      <c r="A76" s="16"/>
      <c r="B76" s="138"/>
      <c r="C76" s="16"/>
      <c r="D76" s="16"/>
      <c r="E76" s="16"/>
      <c r="F76" s="16"/>
      <c r="G76" s="14"/>
      <c r="H76" s="16"/>
      <c r="I76" s="16"/>
      <c r="J76" s="16"/>
    </row>
    <row r="77" spans="1:10" ht="15.75">
      <c r="A77" s="16"/>
      <c r="B77" s="138"/>
      <c r="C77" s="16"/>
      <c r="D77" s="16"/>
      <c r="E77" s="16"/>
      <c r="F77" s="16"/>
      <c r="G77" s="14"/>
      <c r="H77" s="16"/>
      <c r="I77" s="16"/>
      <c r="J77" s="16"/>
    </row>
    <row r="78" spans="1:10" ht="15.75">
      <c r="A78" s="16"/>
      <c r="B78" s="138"/>
      <c r="C78" s="16"/>
      <c r="D78" s="16"/>
      <c r="E78" s="16"/>
      <c r="F78" s="16"/>
      <c r="G78" s="14"/>
      <c r="H78" s="16"/>
      <c r="I78" s="16"/>
      <c r="J78" s="16"/>
    </row>
    <row r="79" spans="1:10" ht="15.75">
      <c r="A79" s="16"/>
      <c r="B79" s="138"/>
      <c r="C79" s="16"/>
      <c r="D79" s="16"/>
      <c r="E79" s="16"/>
      <c r="F79" s="16"/>
      <c r="G79" s="14"/>
      <c r="H79" s="16"/>
      <c r="I79" s="16"/>
      <c r="J79" s="16"/>
    </row>
    <row r="80" spans="1:10" ht="15.75">
      <c r="A80" s="16"/>
      <c r="B80" s="138"/>
      <c r="C80" s="16"/>
      <c r="D80" s="16"/>
      <c r="E80" s="16"/>
      <c r="F80" s="16"/>
      <c r="G80" s="14"/>
      <c r="H80" s="16"/>
      <c r="I80" s="16"/>
      <c r="J80" s="16"/>
    </row>
    <row r="81" spans="1:10" ht="15.75">
      <c r="A81" s="16"/>
      <c r="B81" s="138"/>
      <c r="C81" s="16"/>
      <c r="D81" s="16"/>
      <c r="E81" s="16"/>
      <c r="F81" s="16"/>
      <c r="G81" s="14"/>
      <c r="H81" s="16"/>
      <c r="I81" s="16"/>
      <c r="J81" s="16"/>
    </row>
    <row r="82" spans="1:10" ht="15.75">
      <c r="A82" s="16"/>
      <c r="B82" s="138"/>
      <c r="C82" s="16"/>
      <c r="D82" s="16"/>
      <c r="E82" s="16"/>
      <c r="F82" s="16"/>
      <c r="G82" s="14"/>
      <c r="H82" s="16"/>
      <c r="I82" s="16"/>
      <c r="J82" s="16"/>
    </row>
    <row r="83" spans="1:10" ht="15.75">
      <c r="A83" s="16"/>
      <c r="B83" s="138"/>
      <c r="C83" s="16"/>
      <c r="D83" s="16"/>
      <c r="E83" s="16"/>
      <c r="F83" s="16"/>
      <c r="G83" s="14"/>
      <c r="H83" s="16"/>
      <c r="I83" s="16"/>
      <c r="J83" s="16"/>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ht="15">
      <c r="B101" s="5"/>
    </row>
    <row r="102" ht="15">
      <c r="B102" s="5"/>
    </row>
    <row r="103" ht="15">
      <c r="B103" s="5"/>
    </row>
    <row r="104" ht="15">
      <c r="B104" s="5"/>
    </row>
    <row r="105" ht="15">
      <c r="B105" s="5"/>
    </row>
    <row r="106" ht="15">
      <c r="B106" s="5"/>
    </row>
    <row r="107" ht="15">
      <c r="B107" s="5"/>
    </row>
    <row r="108" spans="2:8" ht="15">
      <c r="B108" s="5"/>
      <c r="G108" s="10" t="s">
        <v>54</v>
      </c>
      <c r="H108" s="1" t="s">
        <v>54</v>
      </c>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row r="600" ht="15">
      <c r="B600" s="5"/>
    </row>
    <row r="601" ht="15">
      <c r="B601" s="5"/>
    </row>
    <row r="602" ht="15">
      <c r="B602" s="5"/>
    </row>
    <row r="603" ht="15">
      <c r="B603" s="5"/>
    </row>
    <row r="604" ht="15">
      <c r="B604" s="5"/>
    </row>
    <row r="605" ht="15">
      <c r="B605" s="5"/>
    </row>
    <row r="606" ht="15">
      <c r="B606" s="5"/>
    </row>
  </sheetData>
  <printOptions horizontalCentered="1"/>
  <pageMargins left="0.1968503937007874" right="0.1968503937007874" top="0.3937007874015748" bottom="0.1968503937007874" header="0" footer="0"/>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tankl</cp:lastModifiedBy>
  <cp:lastPrinted>2008-02-28T09:02:26Z</cp:lastPrinted>
  <dcterms:created xsi:type="dcterms:W3CDTF">2000-10-13T07:44:50Z</dcterms:created>
  <dcterms:modified xsi:type="dcterms:W3CDTF">2008-02-28T09:39:45Z</dcterms:modified>
  <cp:category/>
  <cp:version/>
  <cp:contentType/>
  <cp:contentStatus/>
</cp:coreProperties>
</file>